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收入支出明细表" sheetId="2" r:id="rId1"/>
    <sheet name="财务部做表处" sheetId="8" r:id="rId2"/>
    <sheet name="公司业务账户表" sheetId="5" r:id="rId3"/>
    <sheet name="全职员工工资明细" sheetId="9" r:id="rId4"/>
    <sheet name="社保明细" sheetId="10" r:id="rId5"/>
    <sheet name="个税启征标准" sheetId="11" r:id="rId6"/>
    <sheet name="Sheet1" sheetId="12" r:id="rId7"/>
  </sheets>
  <calcPr calcId="124519"/>
</workbook>
</file>

<file path=xl/calcChain.xml><?xml version="1.0" encoding="utf-8"?>
<calcChain xmlns="http://schemas.openxmlformats.org/spreadsheetml/2006/main">
  <c r="C31" i="8"/>
  <c r="F58"/>
  <c r="F56"/>
  <c r="F55"/>
  <c r="E56"/>
  <c r="E58"/>
  <c r="D55"/>
  <c r="D56"/>
  <c r="D57"/>
  <c r="D58"/>
  <c r="C55"/>
  <c r="E55" s="1"/>
  <c r="C56"/>
  <c r="C57"/>
  <c r="E57" s="1"/>
  <c r="C58"/>
  <c r="J42" i="2"/>
  <c r="J43"/>
  <c r="J44"/>
  <c r="J45"/>
  <c r="I42"/>
  <c r="I43"/>
  <c r="I44"/>
  <c r="I45"/>
  <c r="I47"/>
  <c r="J36"/>
  <c r="J37"/>
  <c r="J38"/>
  <c r="J39"/>
  <c r="I36"/>
  <c r="I37"/>
  <c r="I38"/>
  <c r="I39"/>
  <c r="J35"/>
  <c r="I35"/>
  <c r="J30"/>
  <c r="J31"/>
  <c r="J32"/>
  <c r="K33" s="1"/>
  <c r="Q33" s="1"/>
  <c r="J33"/>
  <c r="I30"/>
  <c r="I31"/>
  <c r="I32"/>
  <c r="I33"/>
  <c r="J29"/>
  <c r="I29"/>
  <c r="K39" l="1"/>
  <c r="Q39" s="1"/>
  <c r="J20"/>
  <c r="J14"/>
  <c r="J15"/>
  <c r="J16"/>
  <c r="J17"/>
  <c r="J18"/>
  <c r="J19"/>
  <c r="J13"/>
  <c r="I20"/>
  <c r="I14"/>
  <c r="I15"/>
  <c r="I16"/>
  <c r="I17"/>
  <c r="I18"/>
  <c r="I19"/>
  <c r="I13"/>
  <c r="J8"/>
  <c r="J9"/>
  <c r="J10"/>
  <c r="J11"/>
  <c r="I8"/>
  <c r="I9"/>
  <c r="I10"/>
  <c r="I11"/>
  <c r="E53" i="8"/>
  <c r="D54"/>
  <c r="C54"/>
  <c r="E54" l="1"/>
  <c r="K20" i="2"/>
  <c r="Q20" s="1"/>
  <c r="J22"/>
  <c r="J23"/>
  <c r="J24"/>
  <c r="J25"/>
  <c r="J26"/>
  <c r="J27"/>
  <c r="I27"/>
  <c r="I26"/>
  <c r="I25"/>
  <c r="I24"/>
  <c r="I22"/>
  <c r="I3"/>
  <c r="I4"/>
  <c r="I5"/>
  <c r="C62" i="8"/>
  <c r="D62" s="1"/>
  <c r="D65"/>
  <c r="D64"/>
  <c r="C17"/>
  <c r="K27" i="2" l="1"/>
  <c r="K4" i="10"/>
  <c r="J4"/>
  <c r="I4"/>
  <c r="F4"/>
  <c r="E4"/>
  <c r="D4"/>
  <c r="C4"/>
  <c r="B4"/>
  <c r="L3"/>
  <c r="L4" s="1"/>
  <c r="G3"/>
  <c r="W3" i="9"/>
  <c r="Y3" s="1"/>
  <c r="C12" i="8"/>
  <c r="G4" i="10" l="1"/>
  <c r="N4"/>
  <c r="E12" i="8"/>
  <c r="R63" i="2" l="1"/>
  <c r="J47"/>
  <c r="K47" s="1"/>
  <c r="J5"/>
  <c r="J4"/>
  <c r="C46" i="8"/>
  <c r="C41"/>
  <c r="D63"/>
  <c r="D78" i="2"/>
  <c r="J41"/>
  <c r="K45" s="1"/>
  <c r="Q45" s="1"/>
  <c r="I41"/>
  <c r="J3"/>
  <c r="I7"/>
  <c r="J7"/>
  <c r="Q47" l="1"/>
  <c r="K11"/>
  <c r="Q11" s="1"/>
  <c r="K5"/>
  <c r="Q5" s="1"/>
  <c r="C33" i="8"/>
  <c r="Q27" i="2"/>
  <c r="D85"/>
  <c r="B90" s="1"/>
  <c r="Q62" l="1"/>
  <c r="P27"/>
  <c r="Q63" l="1"/>
  <c r="C90" l="1"/>
  <c r="A90" s="1"/>
  <c r="C97" s="1"/>
  <c r="C96" l="1"/>
  <c r="C98"/>
  <c r="C95"/>
  <c r="C99"/>
</calcChain>
</file>

<file path=xl/sharedStrings.xml><?xml version="1.0" encoding="utf-8"?>
<sst xmlns="http://schemas.openxmlformats.org/spreadsheetml/2006/main" count="291" uniqueCount="254">
  <si>
    <t>ask工资</t>
    <phoneticPr fontId="1" type="noConversion"/>
  </si>
  <si>
    <t>总发布量</t>
    <phoneticPr fontId="1" type="noConversion"/>
  </si>
  <si>
    <t>总工资</t>
    <phoneticPr fontId="1" type="noConversion"/>
  </si>
  <si>
    <t>姓名</t>
    <phoneticPr fontId="1" type="noConversion"/>
  </si>
  <si>
    <t>个人合计</t>
    <phoneticPr fontId="1" type="noConversion"/>
  </si>
  <si>
    <t>备注</t>
    <phoneticPr fontId="1" type="noConversion"/>
  </si>
  <si>
    <t>合计</t>
    <phoneticPr fontId="1" type="noConversion"/>
  </si>
  <si>
    <t>支出合计</t>
    <phoneticPr fontId="1" type="noConversion"/>
  </si>
  <si>
    <t>钱磊</t>
    <phoneticPr fontId="1" type="noConversion"/>
  </si>
  <si>
    <t>周泳霖</t>
    <phoneticPr fontId="1" type="noConversion"/>
  </si>
  <si>
    <t>雷利</t>
    <phoneticPr fontId="1" type="noConversion"/>
  </si>
  <si>
    <t>王小雪</t>
    <phoneticPr fontId="1" type="noConversion"/>
  </si>
  <si>
    <t>图书销售</t>
    <phoneticPr fontId="1" type="noConversion"/>
  </si>
  <si>
    <t>收入编号</t>
    <phoneticPr fontId="1" type="noConversion"/>
  </si>
  <si>
    <t>收入项</t>
    <phoneticPr fontId="1" type="noConversion"/>
  </si>
  <si>
    <t>收入金额</t>
    <phoneticPr fontId="1" type="noConversion"/>
  </si>
  <si>
    <t>备注</t>
    <phoneticPr fontId="1" type="noConversion"/>
  </si>
  <si>
    <t>总支出</t>
    <phoneticPr fontId="1" type="noConversion"/>
  </si>
  <si>
    <t>总收入</t>
    <phoneticPr fontId="1" type="noConversion"/>
  </si>
  <si>
    <t>合计</t>
    <phoneticPr fontId="1" type="noConversion"/>
  </si>
  <si>
    <t>月红利</t>
    <phoneticPr fontId="1" type="noConversion"/>
  </si>
  <si>
    <t>姓名</t>
    <phoneticPr fontId="1" type="noConversion"/>
  </si>
  <si>
    <t>股比</t>
    <phoneticPr fontId="1" type="noConversion"/>
  </si>
  <si>
    <t>全职公司
承担社保</t>
    <phoneticPr fontId="1" type="noConversion"/>
  </si>
  <si>
    <t>个人
承担社保</t>
    <phoneticPr fontId="1" type="noConversion"/>
  </si>
  <si>
    <t>全职
工资</t>
    <phoneticPr fontId="1" type="noConversion"/>
  </si>
  <si>
    <t>工资
总额</t>
    <phoneticPr fontId="1" type="noConversion"/>
  </si>
  <si>
    <t>实发
工资</t>
    <phoneticPr fontId="1" type="noConversion"/>
  </si>
  <si>
    <t>资料
发布量</t>
    <phoneticPr fontId="1" type="noConversion"/>
  </si>
  <si>
    <t>资料
工资</t>
    <phoneticPr fontId="1" type="noConversion"/>
  </si>
  <si>
    <t>杂项编号</t>
    <phoneticPr fontId="1" type="noConversion"/>
  </si>
  <si>
    <t>支出事宜</t>
    <phoneticPr fontId="1" type="noConversion"/>
  </si>
  <si>
    <t>支出金额</t>
    <phoneticPr fontId="1" type="noConversion"/>
  </si>
  <si>
    <t>账户编号</t>
    <phoneticPr fontId="1" type="noConversion"/>
  </si>
  <si>
    <t>账户名称</t>
    <phoneticPr fontId="1" type="noConversion"/>
  </si>
  <si>
    <t>账户登录地址</t>
    <phoneticPr fontId="1" type="noConversion"/>
  </si>
  <si>
    <t>登录用户名</t>
    <phoneticPr fontId="1" type="noConversion"/>
  </si>
  <si>
    <t>登录密码</t>
    <phoneticPr fontId="1" type="noConversion"/>
  </si>
  <si>
    <t>公务员教材中心图书销售后台</t>
    <phoneticPr fontId="1" type="noConversion"/>
  </si>
  <si>
    <t>http://gwy.chnbook.org/admin</t>
    <phoneticPr fontId="1" type="noConversion"/>
  </si>
  <si>
    <t>阿里云服务器账号</t>
    <phoneticPr fontId="1" type="noConversion"/>
  </si>
  <si>
    <t>Ename域名购置账号</t>
    <phoneticPr fontId="1" type="noConversion"/>
  </si>
  <si>
    <t>http://www.aliyun.com/</t>
    <phoneticPr fontId="1" type="noConversion"/>
  </si>
  <si>
    <t>http://www.ename.net/</t>
    <phoneticPr fontId="1" type="noConversion"/>
  </si>
  <si>
    <t>icolumn</t>
    <phoneticPr fontId="1" type="noConversion"/>
  </si>
  <si>
    <t>可查询我司教材销售信息</t>
    <phoneticPr fontId="1" type="noConversion"/>
  </si>
  <si>
    <t>webackmy@gmail.com</t>
    <phoneticPr fontId="1" type="noConversion"/>
  </si>
  <si>
    <t>gqianlei123</t>
  </si>
  <si>
    <t>可查询我司服务器及其续费增量带宽信息</t>
    <phoneticPr fontId="1" type="noConversion"/>
  </si>
  <si>
    <t>76054936@qq.com</t>
    <phoneticPr fontId="1" type="noConversion"/>
  </si>
  <si>
    <t>perseus@zyl</t>
    <phoneticPr fontId="1" type="noConversion"/>
  </si>
  <si>
    <t>ic公司账户表</t>
    <phoneticPr fontId="1" type="noConversion"/>
  </si>
  <si>
    <t>王瑶</t>
    <phoneticPr fontId="1" type="noConversion"/>
  </si>
  <si>
    <t>连五险支出合计</t>
    <phoneticPr fontId="1" type="noConversion"/>
  </si>
  <si>
    <t>沈燕秋</t>
    <phoneticPr fontId="1" type="noConversion"/>
  </si>
  <si>
    <t>高文辉</t>
    <phoneticPr fontId="1" type="noConversion"/>
  </si>
  <si>
    <t>职责</t>
    <phoneticPr fontId="1" type="noConversion"/>
  </si>
  <si>
    <t>吴婷婷</t>
    <phoneticPr fontId="1" type="noConversion"/>
  </si>
  <si>
    <t>殷娇娇</t>
    <phoneticPr fontId="1" type="noConversion"/>
  </si>
  <si>
    <t>蒋芸</t>
    <phoneticPr fontId="1" type="noConversion"/>
  </si>
  <si>
    <t>李真珍</t>
    <phoneticPr fontId="1" type="noConversion"/>
  </si>
  <si>
    <t>雷利</t>
    <phoneticPr fontId="1" type="noConversion"/>
  </si>
  <si>
    <t>财务</t>
    <phoneticPr fontId="1" type="noConversion"/>
  </si>
  <si>
    <t>顾问</t>
    <phoneticPr fontId="1" type="noConversion"/>
  </si>
  <si>
    <t>工资支出</t>
    <phoneticPr fontId="1" type="noConversion"/>
  </si>
  <si>
    <t>应发工资</t>
    <phoneticPr fontId="1" type="noConversion"/>
  </si>
  <si>
    <t>代扣社保</t>
    <phoneticPr fontId="1" type="noConversion"/>
  </si>
  <si>
    <t>实发工资</t>
    <phoneticPr fontId="1" type="noConversion"/>
  </si>
  <si>
    <t>社保支出</t>
    <phoneticPr fontId="1" type="noConversion"/>
  </si>
  <si>
    <t>无形资产</t>
    <phoneticPr fontId="1" type="noConversion"/>
  </si>
  <si>
    <t>收入</t>
    <phoneticPr fontId="1" type="noConversion"/>
  </si>
  <si>
    <t>费用合计</t>
    <phoneticPr fontId="1" type="noConversion"/>
  </si>
  <si>
    <t>资产合计</t>
    <phoneticPr fontId="1" type="noConversion"/>
  </si>
  <si>
    <t>收入合计</t>
    <phoneticPr fontId="1" type="noConversion"/>
  </si>
  <si>
    <t>姓名</t>
  </si>
  <si>
    <t>股比</t>
  </si>
  <si>
    <t>钱磊</t>
  </si>
  <si>
    <t>周泳霖</t>
  </si>
  <si>
    <t>雷利</t>
  </si>
  <si>
    <t>王小雪</t>
  </si>
  <si>
    <t>费用</t>
    <phoneticPr fontId="1" type="noConversion"/>
  </si>
  <si>
    <t>利润</t>
    <phoneticPr fontId="1" type="noConversion"/>
  </si>
  <si>
    <t>收入分配</t>
    <phoneticPr fontId="1" type="noConversion"/>
  </si>
  <si>
    <t>应分利润</t>
    <phoneticPr fontId="1" type="noConversion"/>
  </si>
  <si>
    <t>代垫款项</t>
    <phoneticPr fontId="1" type="noConversion"/>
  </si>
  <si>
    <t>实际收款</t>
    <phoneticPr fontId="1" type="noConversion"/>
  </si>
  <si>
    <t>icolumn123</t>
    <phoneticPr fontId="1" type="noConversion"/>
  </si>
  <si>
    <t>可查询我司易名域名信息及其域名续费购置信息</t>
    <phoneticPr fontId="1" type="noConversion"/>
  </si>
  <si>
    <t>中国数据</t>
    <phoneticPr fontId="1" type="noConversion"/>
  </si>
  <si>
    <t>http://www.com.top/</t>
    <phoneticPr fontId="1" type="noConversion"/>
  </si>
  <si>
    <t>Yjj520dd</t>
    <phoneticPr fontId="1" type="noConversion"/>
  </si>
  <si>
    <t>可查询中国数据域名、域名解析与服务器情况</t>
    <phoneticPr fontId="1" type="noConversion"/>
  </si>
  <si>
    <t>DnsPod解析账户</t>
    <phoneticPr fontId="1" type="noConversion"/>
  </si>
  <si>
    <t>http://www.dnspod.cn/</t>
    <phoneticPr fontId="1" type="noConversion"/>
  </si>
  <si>
    <t>易名的域名在Dnspod上解析</t>
    <phoneticPr fontId="1" type="noConversion"/>
  </si>
  <si>
    <t>阿里云备案</t>
    <phoneticPr fontId="1" type="noConversion"/>
  </si>
  <si>
    <t>https://beian.gein.cn/</t>
    <phoneticPr fontId="1" type="noConversion"/>
  </si>
  <si>
    <t>48253209@qq.com</t>
    <phoneticPr fontId="1" type="noConversion"/>
  </si>
  <si>
    <t>jj520dd</t>
    <phoneticPr fontId="1" type="noConversion"/>
  </si>
  <si>
    <t>公司备案的域名均在此账号下备案</t>
    <phoneticPr fontId="1" type="noConversion"/>
  </si>
  <si>
    <t>cb江西</t>
  </si>
  <si>
    <t>ic江西</t>
  </si>
  <si>
    <t>cb吉林</t>
  </si>
  <si>
    <t>ic广东1站</t>
  </si>
  <si>
    <t>cb新疆</t>
  </si>
  <si>
    <t>ic广西</t>
  </si>
  <si>
    <t>ic天津</t>
  </si>
  <si>
    <t>cb内蒙古</t>
  </si>
  <si>
    <t>cb青海</t>
  </si>
  <si>
    <t>cb贵州</t>
  </si>
  <si>
    <t>ic四川1站</t>
  </si>
  <si>
    <t>ic湖南</t>
  </si>
  <si>
    <t>cb重庆</t>
  </si>
  <si>
    <t>cb甘肃</t>
  </si>
  <si>
    <t>ic江苏</t>
  </si>
  <si>
    <t>cb河北</t>
  </si>
  <si>
    <t>cb福建</t>
  </si>
  <si>
    <t>cb宁夏</t>
  </si>
  <si>
    <t>cb小山东</t>
  </si>
  <si>
    <t>cb山东</t>
  </si>
  <si>
    <t>ic重庆</t>
  </si>
  <si>
    <t>ic安徽</t>
  </si>
  <si>
    <t>ic吉林</t>
  </si>
  <si>
    <t>ic甘肃</t>
  </si>
  <si>
    <t>平亚文</t>
    <phoneticPr fontId="1" type="noConversion"/>
  </si>
  <si>
    <t>金慧</t>
    <phoneticPr fontId="1" type="noConversion"/>
  </si>
  <si>
    <t>雷利</t>
    <phoneticPr fontId="1" type="noConversion"/>
  </si>
  <si>
    <t>平亚文</t>
    <phoneticPr fontId="1" type="noConversion"/>
  </si>
  <si>
    <t>岗位部门</t>
  </si>
  <si>
    <t>职位等级</t>
  </si>
  <si>
    <t>基本工资</t>
  </si>
  <si>
    <t>绩效工资</t>
    <phoneticPr fontId="14" type="noConversion"/>
  </si>
  <si>
    <t>加班工资</t>
  </si>
  <si>
    <t>职位工资</t>
  </si>
  <si>
    <t>岗位工资</t>
    <phoneticPr fontId="14" type="noConversion"/>
  </si>
  <si>
    <t>其他应加项目</t>
    <phoneticPr fontId="14" type="noConversion"/>
  </si>
  <si>
    <t>应扣项目</t>
  </si>
  <si>
    <t>应纳税所得额</t>
    <phoneticPr fontId="14" type="noConversion"/>
  </si>
  <si>
    <t>税率</t>
  </si>
  <si>
    <t>速算扣除</t>
  </si>
  <si>
    <t>个人所得税</t>
  </si>
  <si>
    <t>公司支出</t>
    <phoneticPr fontId="14" type="noConversion"/>
  </si>
  <si>
    <t>应发工资</t>
  </si>
  <si>
    <t>税前薪资</t>
  </si>
  <si>
    <t>实发薪资</t>
  </si>
  <si>
    <t>签字确认</t>
  </si>
  <si>
    <t>提成工资</t>
    <phoneticPr fontId="14" type="noConversion"/>
  </si>
  <si>
    <t>学历工资</t>
  </si>
  <si>
    <t>工龄工资</t>
  </si>
  <si>
    <t>年度奖金</t>
    <phoneticPr fontId="14" type="noConversion"/>
  </si>
  <si>
    <t>考勤</t>
    <phoneticPr fontId="14" type="noConversion"/>
  </si>
  <si>
    <t>其他</t>
  </si>
  <si>
    <t>五险(个人)</t>
    <phoneticPr fontId="14" type="noConversion"/>
  </si>
  <si>
    <t>公积金（个人）</t>
    <phoneticPr fontId="14" type="noConversion"/>
  </si>
  <si>
    <t>五险(公司)</t>
    <phoneticPr fontId="14" type="noConversion"/>
  </si>
  <si>
    <t>公积金(公司)</t>
    <phoneticPr fontId="14" type="noConversion"/>
  </si>
  <si>
    <t>吴婷婷</t>
    <phoneticPr fontId="14" type="noConversion"/>
  </si>
  <si>
    <t>运营部</t>
    <phoneticPr fontId="14" type="noConversion"/>
  </si>
  <si>
    <t>1级</t>
    <phoneticPr fontId="14" type="noConversion"/>
  </si>
  <si>
    <t>低于起征点不缴税</t>
    <phoneticPr fontId="14" type="noConversion"/>
  </si>
  <si>
    <t>2015
缴费基数</t>
    <phoneticPr fontId="14" type="noConversion"/>
  </si>
  <si>
    <t>单位总计</t>
  </si>
  <si>
    <t>个人总计</t>
  </si>
  <si>
    <t>支付给社保</t>
  </si>
  <si>
    <t>养老20%</t>
  </si>
  <si>
    <t>失业1%</t>
    <phoneticPr fontId="14" type="noConversion"/>
  </si>
  <si>
    <t>医疗9%</t>
  </si>
  <si>
    <t>工伤0.2%</t>
    <phoneticPr fontId="14" type="noConversion"/>
  </si>
  <si>
    <t>生育0.5%</t>
  </si>
  <si>
    <t>单位小计</t>
  </si>
  <si>
    <t>养老8%</t>
  </si>
  <si>
    <t>失业0.5%</t>
  </si>
  <si>
    <t>医疗2%</t>
  </si>
  <si>
    <t>个人小计</t>
  </si>
  <si>
    <t>大病保险</t>
  </si>
  <si>
    <t>级数</t>
    <phoneticPr fontId="14" type="noConversion"/>
  </si>
  <si>
    <t>含税级距</t>
  </si>
  <si>
    <t>不含税级距</t>
  </si>
  <si>
    <t>税率(%)</t>
  </si>
  <si>
    <t>速算扣除数</t>
  </si>
  <si>
    <t>不超过1,500元的</t>
  </si>
  <si>
    <t>不超1455元的</t>
  </si>
  <si>
    <t>超过1,500元至4,500元的部分</t>
  </si>
  <si>
    <t>超过1455元至4155元的部分</t>
  </si>
  <si>
    <t>超过4,500元至9,000元的部分</t>
  </si>
  <si>
    <t>超过4155元至7755元的部分</t>
  </si>
  <si>
    <t>超过9,000元至35,000元的部分</t>
  </si>
  <si>
    <t>超过7755元至27255元的部分</t>
  </si>
  <si>
    <t>超过35,000元至55,000元的部分</t>
  </si>
  <si>
    <t>超27255元至41255元的部分</t>
  </si>
  <si>
    <t>超过55,000元至80,000元的部分</t>
  </si>
  <si>
    <t>超41255元至57505元的部分</t>
  </si>
  <si>
    <t>超过80,000元的部分</t>
  </si>
  <si>
    <t>超过57505元的部分</t>
    <phoneticPr fontId="14" type="noConversion"/>
  </si>
  <si>
    <t>应缴个人所得税的计算公式为=（月应税收入-3500）*税率-速算扣除数</t>
  </si>
  <si>
    <t>cb黑龙江2站</t>
  </si>
  <si>
    <t>cb陕西</t>
  </si>
  <si>
    <t>cb山西</t>
  </si>
  <si>
    <t>cb黑龙江1站</t>
  </si>
  <si>
    <t>cb云南</t>
  </si>
  <si>
    <t>cb北京</t>
  </si>
  <si>
    <t>cb四川</t>
  </si>
  <si>
    <t>cb辽宁1站</t>
  </si>
  <si>
    <t>cb浙江</t>
  </si>
  <si>
    <t>cb河南</t>
  </si>
  <si>
    <t>本月毛利润</t>
    <phoneticPr fontId="1" type="noConversion"/>
  </si>
  <si>
    <t>ic四川2站</t>
  </si>
  <si>
    <t>ic广东2站</t>
  </si>
  <si>
    <t>合计</t>
    <phoneticPr fontId="1" type="noConversion"/>
  </si>
  <si>
    <t>王瑶</t>
    <phoneticPr fontId="1" type="noConversion"/>
  </si>
  <si>
    <t>ic辽宁站</t>
    <phoneticPr fontId="1" type="noConversion"/>
  </si>
  <si>
    <t>ic公司2016月5月员工工资支出</t>
    <phoneticPr fontId="1" type="noConversion"/>
  </si>
  <si>
    <t>ic公司2016年5月杂项支出</t>
    <phoneticPr fontId="1" type="noConversion"/>
  </si>
  <si>
    <t>中国数据服务器续费</t>
    <phoneticPr fontId="1" type="noConversion"/>
  </si>
  <si>
    <t>可开发票，已由周泳霖垫付</t>
    <phoneticPr fontId="1" type="noConversion"/>
  </si>
  <si>
    <t>公司章程律师修改见面</t>
    <phoneticPr fontId="1" type="noConversion"/>
  </si>
  <si>
    <t>快法务网站下单，可开发票，已由周泳霖垫付</t>
    <phoneticPr fontId="1" type="noConversion"/>
  </si>
  <si>
    <t>ic公司2016年5月收入</t>
    <phoneticPr fontId="1" type="noConversion"/>
  </si>
  <si>
    <t>详情见gwy.chnbook.org/admin  195单通用 通用利润价100 1单江苏套餐 套餐利润价185</t>
    <phoneticPr fontId="1" type="noConversion"/>
  </si>
  <si>
    <t>360SE去除云南公务员考试网关键词官网标识</t>
    <phoneticPr fontId="1" type="noConversion"/>
  </si>
  <si>
    <t>已由周泳霖垫付</t>
    <phoneticPr fontId="1" type="noConversion"/>
  </si>
  <si>
    <t>暗交易，无法开发票。已由周泳霖垫付</t>
    <phoneticPr fontId="1" type="noConversion"/>
  </si>
  <si>
    <t>360SE去除云南省公务员考试网关键词官网标识</t>
    <phoneticPr fontId="1" type="noConversion"/>
  </si>
  <si>
    <t>360SE去除浙江公务员考试网关键词官网标识</t>
    <phoneticPr fontId="1" type="noConversion"/>
  </si>
  <si>
    <t>股东会议中餐--南京东郊国宾馆自助餐158一人</t>
    <phoneticPr fontId="1" type="noConversion"/>
  </si>
  <si>
    <t>股东会议晚餐--懒生活餐厅</t>
    <phoneticPr fontId="1" type="noConversion"/>
  </si>
  <si>
    <t>ic公司2016年5月股东分红</t>
    <phoneticPr fontId="1" type="noConversion"/>
  </si>
  <si>
    <t>ic公司2016年5月利润</t>
    <phoneticPr fontId="1" type="noConversion"/>
  </si>
  <si>
    <t>马莹车费15 Halpy44</t>
    <phoneticPr fontId="1" type="noConversion"/>
  </si>
  <si>
    <t>已经由马莹和Haply垫付</t>
    <phoneticPr fontId="1" type="noConversion"/>
  </si>
  <si>
    <t>马莹</t>
    <phoneticPr fontId="1" type="noConversion"/>
  </si>
  <si>
    <t>优：该月为我司创建以来开支最大的一个月，不过大部分开支都用于重要的事情。盈余盈利较小。需加大营销渠道扩充平峰期盈利面。</t>
    <phoneticPr fontId="1" type="noConversion"/>
  </si>
  <si>
    <t>股东会议下午开会喝茶</t>
    <phoneticPr fontId="1" type="noConversion"/>
  </si>
  <si>
    <t>6月</t>
    <phoneticPr fontId="1" type="noConversion"/>
  </si>
  <si>
    <t>中国数据服务器续费</t>
  </si>
  <si>
    <t>360SE去除云南公务员考试网关键词官网标识</t>
  </si>
  <si>
    <t>360SE去除云南省公务员考试网关键词官网标识</t>
  </si>
  <si>
    <t>360SE去除浙江公务员考试网关键词官网标识</t>
  </si>
  <si>
    <t>公司章程律师修改见面</t>
  </si>
  <si>
    <t>股东会议中餐--南京东郊国宾馆自助餐158一人</t>
  </si>
  <si>
    <t>股东会议下午开会喝茶</t>
  </si>
  <si>
    <t>股东会议晚餐--懒生活餐厅</t>
  </si>
  <si>
    <t>周泳霖</t>
    <phoneticPr fontId="1" type="noConversion"/>
  </si>
  <si>
    <t>马莹车费15</t>
    <phoneticPr fontId="1" type="noConversion"/>
  </si>
  <si>
    <t>Haply</t>
    <phoneticPr fontId="1" type="noConversion"/>
  </si>
  <si>
    <t>马莹</t>
  </si>
  <si>
    <t>打款金额（含报销款）</t>
    <phoneticPr fontId="1" type="noConversion"/>
  </si>
  <si>
    <t>打款至对公账户缴纳社保金额</t>
    <phoneticPr fontId="1" type="noConversion"/>
  </si>
  <si>
    <t>重要备注：运维费用5月20日sw的发工资日才会和我们结算，所以王小雪的薪水、各位股东的薪水及各位股东的第二次分红要到20号在进行发放</t>
    <phoneticPr fontId="1" type="noConversion"/>
  </si>
  <si>
    <t>Halpy</t>
    <phoneticPr fontId="1" type="noConversion"/>
  </si>
  <si>
    <t>资讯
发布量</t>
    <phoneticPr fontId="1" type="noConversion"/>
  </si>
  <si>
    <t>年业
绩奖</t>
    <phoneticPr fontId="1" type="noConversion"/>
  </si>
  <si>
    <t>ask
发布量</t>
    <phoneticPr fontId="1" type="noConversion"/>
  </si>
  <si>
    <t>资讯
工资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</si>
</sst>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 * #,##0.00_ ;_ * \-#,##0.00_ ;_ * &quot;-&quot;??_ ;_ @_ "/>
    <numFmt numFmtId="177" formatCode="0.0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4"/>
      <color rgb="FFCC0000"/>
      <name val="Simsun"/>
      <charset val="134"/>
    </font>
    <font>
      <u/>
      <sz val="11"/>
      <color theme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rgb="FF00B050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  <charset val="134"/>
    </font>
    <font>
      <sz val="10"/>
      <name val="Arial"/>
      <family val="2"/>
      <charset val="134"/>
    </font>
    <font>
      <sz val="10"/>
      <color indexed="10"/>
      <name val="宋体"/>
      <family val="3"/>
      <charset val="134"/>
    </font>
    <font>
      <sz val="10"/>
      <color rgb="FFFF0000"/>
      <name val="Arial"/>
      <family val="2"/>
    </font>
    <font>
      <b/>
      <sz val="11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top"/>
    </xf>
    <xf numFmtId="0" fontId="16" fillId="0" borderId="0"/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176" fontId="0" fillId="0" borderId="0" xfId="2" applyFont="1">
      <alignment vertical="center"/>
    </xf>
    <xf numFmtId="176" fontId="0" fillId="0" borderId="0" xfId="2" applyFont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2" applyFont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9" fontId="0" fillId="0" borderId="0" xfId="3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/>
    </xf>
    <xf numFmtId="0" fontId="12" fillId="7" borderId="5" xfId="4" applyFont="1" applyFill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1" fillId="0" borderId="0" xfId="4">
      <alignment vertical="center"/>
    </xf>
    <xf numFmtId="0" fontId="16" fillId="9" borderId="5" xfId="6" applyFont="1" applyFill="1" applyBorder="1" applyAlignment="1">
      <alignment horizontal="center" vertical="center" wrapText="1"/>
    </xf>
    <xf numFmtId="0" fontId="12" fillId="9" borderId="5" xfId="5" applyFont="1" applyFill="1" applyBorder="1" applyAlignment="1">
      <alignment horizontal="center" vertical="center" wrapText="1"/>
    </xf>
    <xf numFmtId="0" fontId="12" fillId="9" borderId="1" xfId="5" applyFont="1" applyFill="1" applyBorder="1" applyAlignment="1">
      <alignment horizontal="center" vertical="center" wrapText="1"/>
    </xf>
    <xf numFmtId="0" fontId="17" fillId="9" borderId="1" xfId="5" applyFont="1" applyFill="1" applyBorder="1" applyAlignment="1">
      <alignment horizontal="center" vertical="center" wrapText="1"/>
    </xf>
    <xf numFmtId="0" fontId="12" fillId="10" borderId="5" xfId="5" applyFont="1" applyFill="1" applyBorder="1" applyAlignment="1">
      <alignment horizontal="center" vertical="center" wrapText="1"/>
    </xf>
    <xf numFmtId="0" fontId="12" fillId="10" borderId="5" xfId="5" applyNumberFormat="1" applyFont="1" applyFill="1" applyBorder="1" applyAlignment="1" applyProtection="1">
      <alignment horizontal="center" vertical="center" wrapText="1"/>
    </xf>
    <xf numFmtId="10" fontId="17" fillId="10" borderId="5" xfId="5" applyNumberFormat="1" applyFont="1" applyFill="1" applyBorder="1" applyAlignment="1">
      <alignment horizontal="center" vertical="center" wrapText="1"/>
    </xf>
    <xf numFmtId="9" fontId="17" fillId="10" borderId="5" xfId="5" applyNumberFormat="1" applyFont="1" applyFill="1" applyBorder="1" applyAlignment="1">
      <alignment horizontal="center" vertical="center" wrapText="1"/>
    </xf>
    <xf numFmtId="0" fontId="12" fillId="9" borderId="5" xfId="4" applyFont="1" applyFill="1" applyBorder="1" applyAlignment="1">
      <alignment horizontal="center" vertical="center"/>
    </xf>
    <xf numFmtId="0" fontId="12" fillId="11" borderId="5" xfId="4" applyFont="1" applyFill="1" applyBorder="1" applyAlignment="1">
      <alignment horizontal="center" vertical="center"/>
    </xf>
    <xf numFmtId="0" fontId="12" fillId="9" borderId="5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3" fillId="4" borderId="1" xfId="4" applyFont="1" applyFill="1" applyBorder="1" applyAlignment="1">
      <alignment horizontal="center" vertical="center"/>
    </xf>
    <xf numFmtId="0" fontId="13" fillId="4" borderId="6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3" xfId="4" applyFont="1" applyFill="1" applyBorder="1" applyAlignment="1">
      <alignment horizontal="center" vertical="center"/>
    </xf>
    <xf numFmtId="0" fontId="13" fillId="5" borderId="4" xfId="4" applyFont="1" applyFill="1" applyBorder="1" applyAlignment="1">
      <alignment horizontal="center" vertical="center"/>
    </xf>
    <xf numFmtId="0" fontId="13" fillId="5" borderId="2" xfId="4" applyFont="1" applyFill="1" applyBorder="1" applyAlignment="1">
      <alignment horizontal="center" vertical="center"/>
    </xf>
    <xf numFmtId="0" fontId="13" fillId="5" borderId="3" xfId="4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center" vertical="center"/>
    </xf>
    <xf numFmtId="0" fontId="12" fillId="6" borderId="6" xfId="4" applyFont="1" applyFill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7" borderId="5" xfId="4" applyFont="1" applyFill="1" applyBorder="1" applyAlignment="1">
      <alignment horizontal="center" vertical="center"/>
    </xf>
    <xf numFmtId="0" fontId="12" fillId="8" borderId="1" xfId="4" applyFont="1" applyFill="1" applyBorder="1" applyAlignment="1">
      <alignment horizontal="center" vertical="center"/>
    </xf>
    <xf numFmtId="0" fontId="12" fillId="8" borderId="6" xfId="4" applyFont="1" applyFill="1" applyBorder="1" applyAlignment="1">
      <alignment horizontal="center" vertical="center"/>
    </xf>
    <xf numFmtId="0" fontId="12" fillId="9" borderId="5" xfId="5" applyFont="1" applyFill="1" applyBorder="1" applyAlignment="1">
      <alignment horizontal="center" vertical="center" wrapText="1"/>
    </xf>
    <xf numFmtId="0" fontId="12" fillId="9" borderId="1" xfId="5" applyFont="1" applyFill="1" applyBorder="1" applyAlignment="1">
      <alignment horizontal="center" vertical="center" wrapText="1"/>
    </xf>
    <xf numFmtId="0" fontId="16" fillId="9" borderId="5" xfId="6" applyFont="1" applyFill="1" applyBorder="1" applyAlignment="1">
      <alignment horizontal="center" vertical="center" wrapText="1"/>
    </xf>
    <xf numFmtId="0" fontId="18" fillId="0" borderId="7" xfId="4" applyFont="1" applyBorder="1" applyAlignment="1">
      <alignment horizontal="center" vertical="center"/>
    </xf>
  </cellXfs>
  <cellStyles count="7">
    <cellStyle name="Normal_New item" xfId="5"/>
    <cellStyle name="百分比" xfId="3" builtinId="5"/>
    <cellStyle name="常规" xfId="0" builtinId="0"/>
    <cellStyle name="常规 2" xfId="4"/>
    <cellStyle name="常规_2011年4月份" xfId="6"/>
    <cellStyle name="超链接" xfId="1" builtinId="8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ews:26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nspod.cn/" TargetMode="External"/><Relationship Id="rId3" Type="http://schemas.openxmlformats.org/officeDocument/2006/relationships/hyperlink" Target="http://www.ename.net/" TargetMode="External"/><Relationship Id="rId7" Type="http://schemas.openxmlformats.org/officeDocument/2006/relationships/hyperlink" Target="http://www.com.top/" TargetMode="External"/><Relationship Id="rId2" Type="http://schemas.openxmlformats.org/officeDocument/2006/relationships/hyperlink" Target="http://www.aliyun.com/" TargetMode="External"/><Relationship Id="rId1" Type="http://schemas.openxmlformats.org/officeDocument/2006/relationships/hyperlink" Target="http://gwy.chnbook.org/admin" TargetMode="External"/><Relationship Id="rId6" Type="http://schemas.openxmlformats.org/officeDocument/2006/relationships/hyperlink" Target="mailto:perseus@zyl" TargetMode="External"/><Relationship Id="rId11" Type="http://schemas.openxmlformats.org/officeDocument/2006/relationships/hyperlink" Target="mailto:48253209@qq.com" TargetMode="External"/><Relationship Id="rId5" Type="http://schemas.openxmlformats.org/officeDocument/2006/relationships/hyperlink" Target="mailto:76054936@qq.com" TargetMode="External"/><Relationship Id="rId10" Type="http://schemas.openxmlformats.org/officeDocument/2006/relationships/hyperlink" Target="https://beian.gein.cn/" TargetMode="External"/><Relationship Id="rId4" Type="http://schemas.openxmlformats.org/officeDocument/2006/relationships/hyperlink" Target="mailto:webackmy@gmail.com" TargetMode="External"/><Relationship Id="rId9" Type="http://schemas.openxmlformats.org/officeDocument/2006/relationships/hyperlink" Target="mailto:76054936@qq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3"/>
  <sheetViews>
    <sheetView tabSelected="1" workbookViewId="0">
      <pane ySplit="2" topLeftCell="A15" activePane="bottomLeft" state="frozen"/>
      <selection pane="bottomLeft" activeCell="D15" sqref="D15"/>
    </sheetView>
  </sheetViews>
  <sheetFormatPr defaultRowHeight="13.5"/>
  <cols>
    <col min="1" max="1" width="7.875" style="1" customWidth="1"/>
    <col min="2" max="2" width="14.625" style="8" customWidth="1"/>
    <col min="3" max="3" width="11.875" style="1" customWidth="1"/>
    <col min="4" max="4" width="8.5" style="1" customWidth="1"/>
    <col min="5" max="5" width="9.5" style="1" customWidth="1"/>
    <col min="6" max="6" width="8" style="1" customWidth="1"/>
    <col min="7" max="8" width="7.75" style="1" customWidth="1"/>
    <col min="9" max="10" width="9" style="1"/>
    <col min="11" max="11" width="11" style="1" customWidth="1"/>
    <col min="12" max="12" width="8.75" style="1" customWidth="1"/>
    <col min="13" max="13" width="7.75" style="1" customWidth="1"/>
    <col min="14" max="14" width="10.125" style="1" customWidth="1"/>
    <col min="15" max="15" width="10.625" style="1" customWidth="1"/>
    <col min="16" max="16" width="9.25" style="1" customWidth="1"/>
    <col min="17" max="17" width="10" style="1" customWidth="1"/>
    <col min="18" max="18" width="11.875" style="10" customWidth="1"/>
    <col min="19" max="16384" width="9" style="1"/>
  </cols>
  <sheetData>
    <row r="1" spans="1:18" ht="33.75" customHeight="1">
      <c r="A1" s="63" t="s">
        <v>211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33.75" customHeight="1">
      <c r="A2" s="3" t="s">
        <v>3</v>
      </c>
      <c r="B2" s="14" t="s">
        <v>56</v>
      </c>
      <c r="C2" s="60" t="s">
        <v>250</v>
      </c>
      <c r="D2" s="60" t="s">
        <v>253</v>
      </c>
      <c r="E2" s="13" t="s">
        <v>28</v>
      </c>
      <c r="F2" s="13" t="s">
        <v>29</v>
      </c>
      <c r="G2" s="60" t="s">
        <v>252</v>
      </c>
      <c r="H2" s="3" t="s">
        <v>0</v>
      </c>
      <c r="I2" s="3" t="s">
        <v>1</v>
      </c>
      <c r="J2" s="3" t="s">
        <v>2</v>
      </c>
      <c r="K2" s="3" t="s">
        <v>4</v>
      </c>
      <c r="L2" s="60" t="s">
        <v>251</v>
      </c>
      <c r="M2" s="13" t="s">
        <v>25</v>
      </c>
      <c r="N2" s="13" t="s">
        <v>23</v>
      </c>
      <c r="O2" s="13" t="s">
        <v>24</v>
      </c>
      <c r="P2" s="13" t="s">
        <v>26</v>
      </c>
      <c r="Q2" s="13" t="s">
        <v>27</v>
      </c>
      <c r="R2" s="3" t="s">
        <v>5</v>
      </c>
    </row>
    <row r="3" spans="1:18" ht="18.75">
      <c r="A3" s="1" t="s">
        <v>61</v>
      </c>
      <c r="B3" s="20" t="s">
        <v>101</v>
      </c>
      <c r="C3">
        <v>262</v>
      </c>
      <c r="D3">
        <v>131</v>
      </c>
      <c r="E3">
        <v>225</v>
      </c>
      <c r="F3">
        <v>67.5</v>
      </c>
      <c r="G3">
        <v>0</v>
      </c>
      <c r="H3">
        <v>0</v>
      </c>
      <c r="I3" s="1">
        <f t="shared" ref="I3:J20" si="0">SUM(C3,E3,G3)</f>
        <v>487</v>
      </c>
      <c r="J3" s="1">
        <f t="shared" si="0"/>
        <v>198.5</v>
      </c>
    </row>
    <row r="4" spans="1:18" ht="18.75">
      <c r="B4" s="20" t="s">
        <v>110</v>
      </c>
      <c r="C4">
        <v>318</v>
      </c>
      <c r="D4">
        <v>159</v>
      </c>
      <c r="E4">
        <v>175</v>
      </c>
      <c r="F4">
        <v>52.5</v>
      </c>
      <c r="G4">
        <v>1</v>
      </c>
      <c r="H4">
        <v>0.1</v>
      </c>
      <c r="I4" s="1">
        <f t="shared" si="0"/>
        <v>494</v>
      </c>
      <c r="J4" s="1">
        <f t="shared" si="0"/>
        <v>211.6</v>
      </c>
    </row>
    <row r="5" spans="1:18" ht="18.75">
      <c r="B5" s="20" t="s">
        <v>112</v>
      </c>
      <c r="C5">
        <v>199</v>
      </c>
      <c r="D5">
        <v>99.5</v>
      </c>
      <c r="E5">
        <v>298</v>
      </c>
      <c r="F5">
        <v>89.4</v>
      </c>
      <c r="G5">
        <v>99</v>
      </c>
      <c r="H5">
        <v>9.9</v>
      </c>
      <c r="I5" s="1">
        <f t="shared" si="0"/>
        <v>596</v>
      </c>
      <c r="J5" s="1">
        <f t="shared" si="0"/>
        <v>198.8</v>
      </c>
      <c r="K5" s="4">
        <f>SUM(J3:J5)</f>
        <v>608.90000000000009</v>
      </c>
      <c r="L5" s="4"/>
      <c r="Q5" s="1">
        <f>SUM(K5:L5)</f>
        <v>608.90000000000009</v>
      </c>
      <c r="R5" s="32"/>
    </row>
    <row r="6" spans="1:18" ht="18.75">
      <c r="B6" s="20"/>
      <c r="C6"/>
      <c r="D6"/>
      <c r="E6"/>
      <c r="F6"/>
      <c r="G6"/>
      <c r="H6"/>
      <c r="K6" s="4"/>
      <c r="L6" s="4"/>
      <c r="R6" s="32"/>
    </row>
    <row r="7" spans="1:18" ht="18.75">
      <c r="A7" s="1" t="s">
        <v>58</v>
      </c>
      <c r="B7" s="20" t="s">
        <v>114</v>
      </c>
      <c r="C7">
        <v>512</v>
      </c>
      <c r="D7">
        <v>256</v>
      </c>
      <c r="E7">
        <v>470</v>
      </c>
      <c r="F7">
        <v>141</v>
      </c>
      <c r="G7">
        <v>4</v>
      </c>
      <c r="H7">
        <v>0.4</v>
      </c>
      <c r="I7" s="1">
        <f t="shared" si="0"/>
        <v>986</v>
      </c>
      <c r="J7" s="1">
        <f t="shared" si="0"/>
        <v>397.4</v>
      </c>
      <c r="K7" s="4"/>
      <c r="L7" s="4"/>
      <c r="R7" s="19"/>
    </row>
    <row r="8" spans="1:18" ht="18.75">
      <c r="B8" s="20" t="s">
        <v>120</v>
      </c>
      <c r="C8">
        <v>287</v>
      </c>
      <c r="D8">
        <v>143.5</v>
      </c>
      <c r="E8">
        <v>468</v>
      </c>
      <c r="F8">
        <v>140.4</v>
      </c>
      <c r="G8">
        <v>7</v>
      </c>
      <c r="H8">
        <v>0.7</v>
      </c>
      <c r="I8" s="1">
        <f t="shared" si="0"/>
        <v>762</v>
      </c>
      <c r="J8" s="1">
        <f t="shared" si="0"/>
        <v>284.59999999999997</v>
      </c>
      <c r="K8" s="4"/>
      <c r="L8" s="4"/>
      <c r="R8" s="19"/>
    </row>
    <row r="9" spans="1:18" ht="18.75">
      <c r="B9" s="20" t="s">
        <v>123</v>
      </c>
      <c r="C9">
        <v>208</v>
      </c>
      <c r="D9">
        <v>104</v>
      </c>
      <c r="E9">
        <v>475</v>
      </c>
      <c r="F9">
        <v>142.5</v>
      </c>
      <c r="G9">
        <v>3</v>
      </c>
      <c r="H9">
        <v>0.3</v>
      </c>
      <c r="I9" s="1">
        <f t="shared" si="0"/>
        <v>686</v>
      </c>
      <c r="J9" s="1">
        <f t="shared" si="0"/>
        <v>246.8</v>
      </c>
      <c r="K9" s="4"/>
      <c r="L9" s="4"/>
      <c r="R9" s="19"/>
    </row>
    <row r="10" spans="1:18" ht="18.75">
      <c r="B10" s="20" t="s">
        <v>111</v>
      </c>
      <c r="C10">
        <v>295</v>
      </c>
      <c r="D10">
        <v>147.5</v>
      </c>
      <c r="E10">
        <v>467</v>
      </c>
      <c r="F10">
        <v>140.1</v>
      </c>
      <c r="G10">
        <v>4</v>
      </c>
      <c r="H10">
        <v>0.4</v>
      </c>
      <c r="I10" s="1">
        <f t="shared" si="0"/>
        <v>766</v>
      </c>
      <c r="J10" s="1">
        <f t="shared" si="0"/>
        <v>288</v>
      </c>
      <c r="K10" s="4"/>
      <c r="L10" s="4"/>
      <c r="R10" s="19"/>
    </row>
    <row r="11" spans="1:18" ht="18.75">
      <c r="B11" s="20" t="s">
        <v>195</v>
      </c>
      <c r="C11">
        <v>198</v>
      </c>
      <c r="D11">
        <v>99</v>
      </c>
      <c r="E11">
        <v>473</v>
      </c>
      <c r="F11">
        <v>141.9</v>
      </c>
      <c r="G11">
        <v>4</v>
      </c>
      <c r="H11">
        <v>0.4</v>
      </c>
      <c r="I11" s="1">
        <f t="shared" si="0"/>
        <v>675</v>
      </c>
      <c r="J11" s="1">
        <f t="shared" si="0"/>
        <v>241.3</v>
      </c>
      <c r="K11" s="1">
        <f>SUM(J7:J11)</f>
        <v>1458.1</v>
      </c>
      <c r="Q11" s="1">
        <f>SUM(K11)</f>
        <v>1458.1</v>
      </c>
    </row>
    <row r="12" spans="1:18" ht="18.75">
      <c r="B12" s="20"/>
      <c r="C12"/>
      <c r="D12"/>
      <c r="E12"/>
      <c r="F12"/>
      <c r="G12"/>
      <c r="H12"/>
      <c r="R12" s="32"/>
    </row>
    <row r="13" spans="1:18" ht="18.75">
      <c r="A13" s="1" t="s">
        <v>59</v>
      </c>
      <c r="B13" s="20" t="s">
        <v>207</v>
      </c>
      <c r="C13">
        <v>612</v>
      </c>
      <c r="D13">
        <v>306</v>
      </c>
      <c r="E13">
        <v>204</v>
      </c>
      <c r="F13">
        <v>61.2</v>
      </c>
      <c r="G13">
        <v>12</v>
      </c>
      <c r="H13">
        <v>1.2</v>
      </c>
      <c r="I13" s="1">
        <f t="shared" si="0"/>
        <v>828</v>
      </c>
      <c r="J13" s="1">
        <f t="shared" si="0"/>
        <v>368.4</v>
      </c>
      <c r="R13" s="32"/>
    </row>
    <row r="14" spans="1:18" ht="18.75">
      <c r="B14" s="20" t="s">
        <v>206</v>
      </c>
      <c r="C14">
        <v>409</v>
      </c>
      <c r="D14">
        <v>204.5</v>
      </c>
      <c r="E14">
        <v>203</v>
      </c>
      <c r="F14">
        <v>60.9</v>
      </c>
      <c r="G14">
        <v>8</v>
      </c>
      <c r="H14">
        <v>0.8</v>
      </c>
      <c r="I14" s="1">
        <f t="shared" si="0"/>
        <v>620</v>
      </c>
      <c r="J14" s="1">
        <f t="shared" si="0"/>
        <v>266.2</v>
      </c>
      <c r="R14" s="32"/>
    </row>
    <row r="15" spans="1:18" ht="18.75">
      <c r="B15" s="20" t="s">
        <v>105</v>
      </c>
      <c r="C15">
        <v>359</v>
      </c>
      <c r="D15">
        <v>179.5</v>
      </c>
      <c r="E15">
        <v>203</v>
      </c>
      <c r="F15">
        <v>60.9</v>
      </c>
      <c r="G15">
        <v>6</v>
      </c>
      <c r="H15">
        <v>0.6</v>
      </c>
      <c r="I15" s="1">
        <f t="shared" si="0"/>
        <v>568</v>
      </c>
      <c r="J15" s="1">
        <f t="shared" si="0"/>
        <v>241</v>
      </c>
      <c r="R15" s="19"/>
    </row>
    <row r="16" spans="1:18" ht="18.75">
      <c r="B16" s="20" t="s">
        <v>106</v>
      </c>
      <c r="C16">
        <v>170</v>
      </c>
      <c r="D16">
        <v>85</v>
      </c>
      <c r="E16">
        <v>203</v>
      </c>
      <c r="F16">
        <v>60.9</v>
      </c>
      <c r="G16">
        <v>9</v>
      </c>
      <c r="H16">
        <v>0.9</v>
      </c>
      <c r="I16" s="1">
        <f t="shared" si="0"/>
        <v>382</v>
      </c>
      <c r="J16" s="1">
        <f t="shared" si="0"/>
        <v>146.80000000000001</v>
      </c>
      <c r="R16" s="19"/>
    </row>
    <row r="17" spans="1:18" ht="18.75">
      <c r="B17" s="20" t="s">
        <v>107</v>
      </c>
      <c r="C17">
        <v>434</v>
      </c>
      <c r="D17">
        <v>217</v>
      </c>
      <c r="E17">
        <v>204</v>
      </c>
      <c r="F17">
        <v>61.2</v>
      </c>
      <c r="G17">
        <v>22</v>
      </c>
      <c r="H17">
        <v>2.2000000000000002</v>
      </c>
      <c r="I17" s="1">
        <f t="shared" si="0"/>
        <v>660</v>
      </c>
      <c r="J17" s="1">
        <f t="shared" si="0"/>
        <v>280.39999999999998</v>
      </c>
      <c r="R17" s="19"/>
    </row>
    <row r="18" spans="1:18" ht="18.75">
      <c r="B18" s="20" t="s">
        <v>196</v>
      </c>
      <c r="C18">
        <v>178</v>
      </c>
      <c r="D18">
        <v>89</v>
      </c>
      <c r="E18">
        <v>204</v>
      </c>
      <c r="F18">
        <v>61.2</v>
      </c>
      <c r="G18">
        <v>12</v>
      </c>
      <c r="H18">
        <v>1.2</v>
      </c>
      <c r="I18" s="1">
        <f t="shared" si="0"/>
        <v>394</v>
      </c>
      <c r="J18" s="1">
        <f t="shared" si="0"/>
        <v>151.39999999999998</v>
      </c>
      <c r="R18" s="19"/>
    </row>
    <row r="19" spans="1:18" ht="18.75">
      <c r="B19" s="20" t="s">
        <v>197</v>
      </c>
      <c r="C19">
        <v>161</v>
      </c>
      <c r="D19">
        <v>80.5</v>
      </c>
      <c r="E19">
        <v>203</v>
      </c>
      <c r="F19">
        <v>60.9</v>
      </c>
      <c r="G19">
        <v>7</v>
      </c>
      <c r="H19">
        <v>0.7</v>
      </c>
      <c r="I19" s="1">
        <f t="shared" ref="I19" si="1">SUM(C19,E19,G19)</f>
        <v>371</v>
      </c>
      <c r="J19" s="1">
        <f t="shared" si="0"/>
        <v>142.1</v>
      </c>
      <c r="R19" s="19"/>
    </row>
    <row r="20" spans="1:18" ht="18.75">
      <c r="B20" s="20" t="s">
        <v>121</v>
      </c>
      <c r="C20">
        <v>466</v>
      </c>
      <c r="D20">
        <v>233</v>
      </c>
      <c r="E20">
        <v>204</v>
      </c>
      <c r="F20">
        <v>61.2</v>
      </c>
      <c r="G20">
        <v>8</v>
      </c>
      <c r="H20">
        <v>0.8</v>
      </c>
      <c r="I20" s="1">
        <f t="shared" si="0"/>
        <v>678</v>
      </c>
      <c r="J20" s="1">
        <f t="shared" si="0"/>
        <v>295</v>
      </c>
      <c r="K20" s="1">
        <f>SUM(J13:J20)</f>
        <v>1891.2999999999997</v>
      </c>
      <c r="O20" s="2"/>
      <c r="P20" s="2"/>
      <c r="Q20" s="1">
        <f>SUM(K20)</f>
        <v>1891.2999999999997</v>
      </c>
      <c r="R20" s="32"/>
    </row>
    <row r="21" spans="1:18" ht="18.75">
      <c r="B21" s="20"/>
      <c r="C21"/>
      <c r="D21"/>
      <c r="E21"/>
      <c r="F21"/>
      <c r="G21"/>
      <c r="H21"/>
      <c r="R21" s="19"/>
    </row>
    <row r="22" spans="1:18" ht="18.75">
      <c r="A22" s="1" t="s">
        <v>57</v>
      </c>
      <c r="B22" s="20" t="s">
        <v>103</v>
      </c>
      <c r="C22">
        <v>503</v>
      </c>
      <c r="D22">
        <v>251.5</v>
      </c>
      <c r="E22">
        <v>323</v>
      </c>
      <c r="F22">
        <v>96.9</v>
      </c>
      <c r="G22">
        <v>12</v>
      </c>
      <c r="H22">
        <v>1.2</v>
      </c>
      <c r="I22" s="1">
        <f t="shared" ref="I22" si="2">SUM(C22,E22,G22)</f>
        <v>838</v>
      </c>
      <c r="J22" s="1">
        <f t="shared" ref="J22:J27" si="3">SUM(D22,F22,H22)</f>
        <v>349.59999999999997</v>
      </c>
    </row>
    <row r="23" spans="1:18" ht="18.75">
      <c r="B23" s="20" t="s">
        <v>210</v>
      </c>
      <c r="C23">
        <v>201</v>
      </c>
      <c r="D23">
        <v>100.5</v>
      </c>
      <c r="E23">
        <v>258</v>
      </c>
      <c r="F23">
        <v>77.400000000000006</v>
      </c>
      <c r="G23">
        <v>1</v>
      </c>
      <c r="H23">
        <v>0.1</v>
      </c>
      <c r="I23" s="1">
        <v>490</v>
      </c>
      <c r="J23" s="1">
        <f t="shared" si="3"/>
        <v>178</v>
      </c>
      <c r="K23" s="4"/>
      <c r="L23" s="4"/>
      <c r="N23" s="2"/>
    </row>
    <row r="24" spans="1:18" ht="18.75">
      <c r="B24" s="20" t="s">
        <v>198</v>
      </c>
      <c r="C24">
        <v>213</v>
      </c>
      <c r="D24">
        <v>106.5</v>
      </c>
      <c r="E24">
        <v>297</v>
      </c>
      <c r="F24">
        <v>89.1</v>
      </c>
      <c r="G24">
        <v>33</v>
      </c>
      <c r="H24">
        <v>3.3</v>
      </c>
      <c r="I24" s="1">
        <f t="shared" ref="I24:I27" si="4">SUM(C24,E24,G24)</f>
        <v>543</v>
      </c>
      <c r="J24" s="1">
        <f t="shared" si="3"/>
        <v>198.9</v>
      </c>
      <c r="K24" s="4"/>
      <c r="L24" s="4"/>
      <c r="N24" s="2"/>
    </row>
    <row r="25" spans="1:18" ht="18.75">
      <c r="B25" s="20" t="s">
        <v>104</v>
      </c>
      <c r="C25">
        <v>231</v>
      </c>
      <c r="D25">
        <v>115.5</v>
      </c>
      <c r="E25">
        <v>306</v>
      </c>
      <c r="F25">
        <v>91.8</v>
      </c>
      <c r="G25">
        <v>7</v>
      </c>
      <c r="H25">
        <v>0.7</v>
      </c>
      <c r="I25" s="1">
        <f t="shared" si="4"/>
        <v>544</v>
      </c>
      <c r="J25" s="1">
        <f t="shared" si="3"/>
        <v>208</v>
      </c>
    </row>
    <row r="26" spans="1:18" ht="18.75">
      <c r="B26" s="20" t="s">
        <v>100</v>
      </c>
      <c r="C26">
        <v>263</v>
      </c>
      <c r="D26">
        <v>131.5</v>
      </c>
      <c r="E26">
        <v>261</v>
      </c>
      <c r="F26">
        <v>78.3</v>
      </c>
      <c r="G26">
        <v>1</v>
      </c>
      <c r="H26">
        <v>0.1</v>
      </c>
      <c r="I26" s="1">
        <f t="shared" si="4"/>
        <v>525</v>
      </c>
      <c r="J26" s="1">
        <f t="shared" si="3"/>
        <v>209.9</v>
      </c>
    </row>
    <row r="27" spans="1:18" ht="18.75">
      <c r="B27" s="20" t="s">
        <v>122</v>
      </c>
      <c r="C27">
        <v>230</v>
      </c>
      <c r="D27">
        <v>115</v>
      </c>
      <c r="E27">
        <v>293</v>
      </c>
      <c r="F27">
        <v>87.9</v>
      </c>
      <c r="G27">
        <v>2</v>
      </c>
      <c r="H27">
        <v>0.2</v>
      </c>
      <c r="I27" s="1">
        <f t="shared" si="4"/>
        <v>525</v>
      </c>
      <c r="J27" s="1">
        <f t="shared" si="3"/>
        <v>203.1</v>
      </c>
      <c r="K27" s="1">
        <f>SUM(J22:J27)</f>
        <v>1347.4999999999998</v>
      </c>
      <c r="L27" s="1">
        <v>0</v>
      </c>
      <c r="M27" s="1">
        <v>1712</v>
      </c>
      <c r="N27" s="1">
        <v>806.8</v>
      </c>
      <c r="O27" s="2">
        <v>285.94</v>
      </c>
      <c r="P27" s="2">
        <f>SUM(K27:N27)</f>
        <v>3866.3</v>
      </c>
      <c r="Q27" s="5">
        <f>(K27+M27+L27)-O27</f>
        <v>2773.56</v>
      </c>
      <c r="R27" s="19"/>
    </row>
    <row r="28" spans="1:18" ht="18.75">
      <c r="B28" s="20"/>
      <c r="C28"/>
      <c r="D28"/>
      <c r="E28"/>
      <c r="F28"/>
      <c r="G28"/>
      <c r="H28"/>
      <c r="R28" s="19"/>
    </row>
    <row r="29" spans="1:18" ht="18.75">
      <c r="A29" s="1" t="s">
        <v>60</v>
      </c>
      <c r="B29" s="20" t="s">
        <v>199</v>
      </c>
      <c r="C29">
        <v>286</v>
      </c>
      <c r="D29">
        <v>143</v>
      </c>
      <c r="E29">
        <v>77</v>
      </c>
      <c r="F29">
        <v>23.1</v>
      </c>
      <c r="G29">
        <v>0</v>
      </c>
      <c r="H29">
        <v>0</v>
      </c>
      <c r="I29" s="1">
        <f t="shared" ref="I29:I33" si="5">SUM(C29,E29,G29)</f>
        <v>363</v>
      </c>
      <c r="J29" s="1">
        <f t="shared" ref="J29:J33" si="6">SUM(D29,F29,H29)</f>
        <v>166.1</v>
      </c>
    </row>
    <row r="30" spans="1:18" ht="18.75">
      <c r="B30" s="20" t="s">
        <v>200</v>
      </c>
      <c r="C30">
        <v>410</v>
      </c>
      <c r="D30">
        <v>205</v>
      </c>
      <c r="E30">
        <v>147</v>
      </c>
      <c r="F30">
        <v>44.1</v>
      </c>
      <c r="G30">
        <v>0</v>
      </c>
      <c r="H30">
        <v>0</v>
      </c>
      <c r="I30" s="1">
        <f t="shared" si="5"/>
        <v>557</v>
      </c>
      <c r="J30" s="1">
        <f t="shared" si="6"/>
        <v>249.1</v>
      </c>
    </row>
    <row r="31" spans="1:18" ht="18.75">
      <c r="B31" s="20" t="s">
        <v>201</v>
      </c>
      <c r="C31">
        <v>456</v>
      </c>
      <c r="D31">
        <v>228</v>
      </c>
      <c r="E31">
        <v>60</v>
      </c>
      <c r="F31">
        <v>18</v>
      </c>
      <c r="G31">
        <v>7</v>
      </c>
      <c r="H31">
        <v>0.7</v>
      </c>
      <c r="I31" s="1">
        <f t="shared" si="5"/>
        <v>523</v>
      </c>
      <c r="J31" s="1">
        <f t="shared" si="6"/>
        <v>246.7</v>
      </c>
    </row>
    <row r="32" spans="1:18" ht="18.75">
      <c r="B32" s="20" t="s">
        <v>202</v>
      </c>
      <c r="C32">
        <v>224</v>
      </c>
      <c r="D32">
        <v>112</v>
      </c>
      <c r="E32">
        <v>154</v>
      </c>
      <c r="F32">
        <v>46.2</v>
      </c>
      <c r="G32">
        <v>0</v>
      </c>
      <c r="H32">
        <v>0</v>
      </c>
      <c r="I32" s="1">
        <f t="shared" si="5"/>
        <v>378</v>
      </c>
      <c r="J32" s="1">
        <f t="shared" si="6"/>
        <v>158.19999999999999</v>
      </c>
      <c r="O32" s="2"/>
      <c r="P32" s="2"/>
      <c r="Q32" s="5"/>
      <c r="R32" s="19"/>
    </row>
    <row r="33" spans="1:18" ht="18.75">
      <c r="B33" s="20" t="s">
        <v>102</v>
      </c>
      <c r="C33">
        <v>264</v>
      </c>
      <c r="D33">
        <v>132</v>
      </c>
      <c r="E33">
        <v>76</v>
      </c>
      <c r="F33">
        <v>22.8</v>
      </c>
      <c r="G33">
        <v>2</v>
      </c>
      <c r="H33">
        <v>0.2</v>
      </c>
      <c r="I33" s="1">
        <f t="shared" si="5"/>
        <v>342</v>
      </c>
      <c r="J33" s="1">
        <f t="shared" si="6"/>
        <v>155</v>
      </c>
      <c r="K33" s="1">
        <f>SUM(J29:J33)</f>
        <v>975.09999999999991</v>
      </c>
      <c r="O33" s="2"/>
      <c r="P33" s="2"/>
      <c r="Q33" s="1">
        <f>SUM(K33)</f>
        <v>975.09999999999991</v>
      </c>
      <c r="R33" s="19"/>
    </row>
    <row r="34" spans="1:18" ht="18.75">
      <c r="B34" s="20"/>
      <c r="C34"/>
      <c r="D34"/>
      <c r="E34"/>
      <c r="F34"/>
      <c r="G34"/>
      <c r="H34"/>
    </row>
    <row r="35" spans="1:18" ht="18.75">
      <c r="A35" s="1" t="s">
        <v>124</v>
      </c>
      <c r="B35" s="20" t="s">
        <v>116</v>
      </c>
      <c r="C35">
        <v>469</v>
      </c>
      <c r="D35">
        <v>234.5</v>
      </c>
      <c r="E35">
        <v>1</v>
      </c>
      <c r="F35">
        <v>0.3</v>
      </c>
      <c r="G35">
        <v>7</v>
      </c>
      <c r="H35">
        <v>0.7</v>
      </c>
      <c r="I35" s="1">
        <f t="shared" ref="I35:I39" si="7">SUM(C35,E35,G35)</f>
        <v>477</v>
      </c>
      <c r="J35" s="1">
        <f t="shared" ref="J35:J39" si="8">SUM(D35,F35,H35)</f>
        <v>235.5</v>
      </c>
      <c r="R35" s="32"/>
    </row>
    <row r="36" spans="1:18" ht="18.75">
      <c r="B36" s="20" t="s">
        <v>203</v>
      </c>
      <c r="C36">
        <v>329</v>
      </c>
      <c r="D36">
        <v>164.5</v>
      </c>
      <c r="E36">
        <v>1</v>
      </c>
      <c r="F36">
        <v>0.3</v>
      </c>
      <c r="G36">
        <v>5</v>
      </c>
      <c r="H36">
        <v>0.5</v>
      </c>
      <c r="I36" s="1">
        <f t="shared" si="7"/>
        <v>335</v>
      </c>
      <c r="J36" s="1">
        <f t="shared" si="8"/>
        <v>165.3</v>
      </c>
      <c r="R36" s="51"/>
    </row>
    <row r="37" spans="1:18" ht="18.75">
      <c r="B37" s="20" t="s">
        <v>113</v>
      </c>
      <c r="C37">
        <v>149</v>
      </c>
      <c r="D37">
        <v>74.5</v>
      </c>
      <c r="E37">
        <v>1</v>
      </c>
      <c r="F37">
        <v>0.3</v>
      </c>
      <c r="G37">
        <v>10</v>
      </c>
      <c r="H37">
        <v>1</v>
      </c>
      <c r="I37" s="1">
        <f t="shared" si="7"/>
        <v>160</v>
      </c>
      <c r="J37" s="1">
        <f t="shared" si="8"/>
        <v>75.8</v>
      </c>
      <c r="R37" s="51"/>
    </row>
    <row r="38" spans="1:18" ht="18.75">
      <c r="B38" s="20" t="s">
        <v>119</v>
      </c>
      <c r="C38">
        <v>390</v>
      </c>
      <c r="D38">
        <v>195</v>
      </c>
      <c r="E38">
        <v>1</v>
      </c>
      <c r="F38">
        <v>0.3</v>
      </c>
      <c r="G38">
        <v>11</v>
      </c>
      <c r="H38">
        <v>1.1000000000000001</v>
      </c>
      <c r="I38" s="1">
        <f t="shared" si="7"/>
        <v>402</v>
      </c>
      <c r="J38" s="1">
        <f t="shared" si="8"/>
        <v>196.4</v>
      </c>
      <c r="R38" s="51"/>
    </row>
    <row r="39" spans="1:18" ht="18.75">
      <c r="B39" s="20" t="s">
        <v>108</v>
      </c>
      <c r="C39">
        <v>71</v>
      </c>
      <c r="D39">
        <v>35.5</v>
      </c>
      <c r="E39">
        <v>21</v>
      </c>
      <c r="F39">
        <v>6.3</v>
      </c>
      <c r="G39">
        <v>5</v>
      </c>
      <c r="H39">
        <v>0.5</v>
      </c>
      <c r="I39" s="1">
        <f t="shared" si="7"/>
        <v>97</v>
      </c>
      <c r="J39" s="1">
        <f t="shared" si="8"/>
        <v>42.3</v>
      </c>
      <c r="K39" s="1">
        <f>SUM(J35:J39)</f>
        <v>715.3</v>
      </c>
      <c r="L39" s="4"/>
      <c r="Q39" s="1">
        <f>SUM(K39)</f>
        <v>715.3</v>
      </c>
    </row>
    <row r="40" spans="1:18" ht="18.75">
      <c r="B40" s="20"/>
      <c r="C40"/>
      <c r="D40"/>
      <c r="E40"/>
      <c r="F40"/>
      <c r="G40"/>
      <c r="H40"/>
    </row>
    <row r="41" spans="1:18" ht="18.75">
      <c r="A41" s="1" t="s">
        <v>125</v>
      </c>
      <c r="B41" s="20" t="s">
        <v>118</v>
      </c>
      <c r="C41">
        <v>2586</v>
      </c>
      <c r="D41">
        <v>1293</v>
      </c>
      <c r="E41">
        <v>4</v>
      </c>
      <c r="F41">
        <v>1.2</v>
      </c>
      <c r="G41">
        <v>0</v>
      </c>
      <c r="H41">
        <v>0</v>
      </c>
      <c r="I41" s="1">
        <f t="shared" ref="I41:I47" si="9">SUM(C41,E41,G41)</f>
        <v>2590</v>
      </c>
      <c r="J41" s="1">
        <f t="shared" ref="J41:J45" si="10">SUM(D41,F41,H41)</f>
        <v>1294.2</v>
      </c>
    </row>
    <row r="42" spans="1:18" ht="18.75">
      <c r="B42" s="20" t="s">
        <v>204</v>
      </c>
      <c r="C42">
        <v>990</v>
      </c>
      <c r="D42">
        <v>495</v>
      </c>
      <c r="E42">
        <v>108</v>
      </c>
      <c r="F42">
        <v>32.4</v>
      </c>
      <c r="G42">
        <v>4</v>
      </c>
      <c r="H42">
        <v>0.4</v>
      </c>
      <c r="I42" s="1">
        <f t="shared" si="9"/>
        <v>1102</v>
      </c>
      <c r="J42" s="1">
        <f t="shared" si="10"/>
        <v>527.79999999999995</v>
      </c>
      <c r="R42" s="32"/>
    </row>
    <row r="43" spans="1:18" ht="18.75">
      <c r="B43" s="20" t="s">
        <v>115</v>
      </c>
      <c r="C43">
        <v>803</v>
      </c>
      <c r="D43">
        <v>401.5</v>
      </c>
      <c r="E43">
        <v>247</v>
      </c>
      <c r="F43">
        <v>74.099999999999994</v>
      </c>
      <c r="G43">
        <v>0</v>
      </c>
      <c r="H43">
        <v>0</v>
      </c>
      <c r="I43" s="1">
        <f t="shared" si="9"/>
        <v>1050</v>
      </c>
      <c r="J43" s="1">
        <f t="shared" si="10"/>
        <v>475.6</v>
      </c>
      <c r="R43" s="51"/>
    </row>
    <row r="44" spans="1:18" ht="18.75">
      <c r="B44" s="20" t="s">
        <v>109</v>
      </c>
      <c r="C44">
        <v>1391</v>
      </c>
      <c r="D44">
        <v>695.5</v>
      </c>
      <c r="E44">
        <v>194</v>
      </c>
      <c r="F44">
        <v>58.2</v>
      </c>
      <c r="G44">
        <v>0</v>
      </c>
      <c r="H44">
        <v>0</v>
      </c>
      <c r="I44" s="1">
        <f t="shared" si="9"/>
        <v>1585</v>
      </c>
      <c r="J44" s="1">
        <f t="shared" si="10"/>
        <v>753.7</v>
      </c>
      <c r="R44" s="51"/>
    </row>
    <row r="45" spans="1:18" ht="18.75">
      <c r="B45" s="20" t="s">
        <v>117</v>
      </c>
      <c r="C45">
        <v>82</v>
      </c>
      <c r="D45">
        <v>41</v>
      </c>
      <c r="E45">
        <v>176</v>
      </c>
      <c r="F45">
        <v>52.8</v>
      </c>
      <c r="G45">
        <v>0</v>
      </c>
      <c r="H45">
        <v>0</v>
      </c>
      <c r="I45" s="1">
        <f t="shared" si="9"/>
        <v>258</v>
      </c>
      <c r="J45" s="1">
        <f t="shared" si="10"/>
        <v>93.8</v>
      </c>
      <c r="K45" s="1">
        <f>SUM(J41:J45)</f>
        <v>3145.1000000000004</v>
      </c>
      <c r="Q45" s="1">
        <f>SUM(K45)</f>
        <v>3145.1000000000004</v>
      </c>
      <c r="R45" s="51"/>
    </row>
    <row r="46" spans="1:18" ht="18.75">
      <c r="B46" s="20"/>
      <c r="C46"/>
      <c r="D46"/>
      <c r="E46"/>
      <c r="F46"/>
      <c r="G46"/>
      <c r="H46"/>
      <c r="R46" s="32"/>
    </row>
    <row r="47" spans="1:18" ht="18.75">
      <c r="A47" s="1" t="s">
        <v>52</v>
      </c>
      <c r="B47" s="20" t="s">
        <v>199</v>
      </c>
      <c r="C47">
        <v>201</v>
      </c>
      <c r="D47">
        <v>100.5</v>
      </c>
      <c r="E47">
        <v>1</v>
      </c>
      <c r="F47">
        <v>0.3</v>
      </c>
      <c r="G47">
        <v>5</v>
      </c>
      <c r="H47">
        <v>0.5</v>
      </c>
      <c r="I47" s="1">
        <f t="shared" si="9"/>
        <v>207</v>
      </c>
      <c r="J47" s="1">
        <f t="shared" ref="J47" si="11">SUM(D47,F47,H47)</f>
        <v>101.3</v>
      </c>
      <c r="K47" s="1">
        <f>SUM(J47)</f>
        <v>101.3</v>
      </c>
      <c r="Q47" s="1">
        <f>SUM(K47:L47)</f>
        <v>101.3</v>
      </c>
      <c r="R47" s="32"/>
    </row>
    <row r="48" spans="1:18" ht="18.75" customHeight="1"/>
    <row r="49" spans="1:18" ht="19.5" customHeight="1">
      <c r="B49" s="20"/>
      <c r="C49"/>
      <c r="D49"/>
      <c r="E49"/>
      <c r="F49"/>
      <c r="G49"/>
      <c r="H49"/>
      <c r="R49" s="51"/>
    </row>
    <row r="50" spans="1:18" ht="19.5" customHeight="1"/>
    <row r="51" spans="1:18" ht="18.75">
      <c r="A51" s="1" t="s">
        <v>54</v>
      </c>
      <c r="B51" s="20" t="s">
        <v>62</v>
      </c>
      <c r="I51"/>
      <c r="J51"/>
      <c r="Q51" s="1">
        <v>400</v>
      </c>
      <c r="R51" s="19"/>
    </row>
    <row r="52" spans="1:18" ht="18.75">
      <c r="A52" s="1" t="s">
        <v>55</v>
      </c>
      <c r="B52" s="20" t="s">
        <v>63</v>
      </c>
      <c r="Q52" s="1">
        <v>100</v>
      </c>
    </row>
    <row r="53" spans="1:18" ht="18.75">
      <c r="B53" s="20"/>
      <c r="R53" s="17"/>
    </row>
    <row r="55" spans="1:18">
      <c r="B55" s="1"/>
      <c r="K55" s="4"/>
      <c r="L55" s="4"/>
    </row>
    <row r="57" spans="1:18">
      <c r="O57" s="2"/>
    </row>
    <row r="58" spans="1:18" ht="18.75">
      <c r="B58" s="20"/>
      <c r="C58"/>
      <c r="D58"/>
      <c r="E58"/>
      <c r="F58"/>
      <c r="G58"/>
      <c r="H58"/>
      <c r="R58" s="15"/>
    </row>
    <row r="59" spans="1:18" ht="18.75">
      <c r="B59" s="20"/>
      <c r="C59"/>
      <c r="D59"/>
      <c r="E59"/>
      <c r="F59"/>
      <c r="G59"/>
      <c r="H59"/>
      <c r="R59" s="15"/>
    </row>
    <row r="60" spans="1:18" ht="18.75">
      <c r="B60" s="20"/>
      <c r="C60"/>
      <c r="D60"/>
      <c r="E60"/>
      <c r="F60"/>
      <c r="G60"/>
      <c r="H60"/>
      <c r="O60" s="2"/>
    </row>
    <row r="61" spans="1:18" ht="18.75">
      <c r="B61" s="20"/>
      <c r="C61"/>
      <c r="D61"/>
      <c r="E61"/>
      <c r="F61"/>
      <c r="G61"/>
      <c r="H61"/>
      <c r="K61" s="2"/>
      <c r="L61" s="2"/>
    </row>
    <row r="62" spans="1:18" ht="18.75">
      <c r="B62" s="20"/>
      <c r="C62"/>
      <c r="D62"/>
      <c r="E62"/>
      <c r="F62"/>
      <c r="G62"/>
      <c r="H62"/>
      <c r="K62" s="2"/>
      <c r="L62" s="2"/>
      <c r="O62" s="18" t="s">
        <v>7</v>
      </c>
      <c r="P62" s="18"/>
      <c r="Q62" s="4">
        <f>SUM(Q3:Q61)</f>
        <v>12168.659999999998</v>
      </c>
      <c r="R62" s="17"/>
    </row>
    <row r="63" spans="1:18" ht="18.75">
      <c r="B63" s="20"/>
      <c r="C63"/>
      <c r="D63"/>
      <c r="E63"/>
      <c r="F63"/>
      <c r="G63"/>
      <c r="H63"/>
      <c r="K63" s="2"/>
      <c r="L63" s="2"/>
      <c r="O63" s="18" t="s">
        <v>53</v>
      </c>
      <c r="P63" s="18"/>
      <c r="Q63" s="5">
        <f>SUM(Q62,N27,O27)</f>
        <v>13261.399999999998</v>
      </c>
      <c r="R63" s="27">
        <f>N27+O27</f>
        <v>1092.74</v>
      </c>
    </row>
    <row r="64" spans="1:18" ht="18.75">
      <c r="B64" s="7"/>
      <c r="K64" s="2"/>
      <c r="L64" s="2"/>
      <c r="M64" s="2"/>
      <c r="R64" s="15"/>
    </row>
    <row r="65" spans="1:18" ht="18.75">
      <c r="B65" s="7"/>
      <c r="K65" s="2"/>
      <c r="L65" s="2"/>
      <c r="O65" s="2"/>
      <c r="P65" s="9"/>
      <c r="Q65" s="4"/>
    </row>
    <row r="66" spans="1:18" ht="37.5" customHeight="1">
      <c r="A66" s="63" t="s">
        <v>212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1:18" ht="19.5" customHeight="1">
      <c r="A67" s="3" t="s">
        <v>30</v>
      </c>
      <c r="B67" s="64" t="s">
        <v>31</v>
      </c>
      <c r="C67" s="64"/>
      <c r="D67" s="3" t="s">
        <v>32</v>
      </c>
      <c r="E67" s="65" t="s">
        <v>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</row>
    <row r="68" spans="1:18">
      <c r="A68" s="1">
        <v>1</v>
      </c>
      <c r="B68" s="66" t="s">
        <v>213</v>
      </c>
      <c r="C68" s="66"/>
      <c r="D68" s="1">
        <v>1481</v>
      </c>
      <c r="E68" s="62" t="s">
        <v>214</v>
      </c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</row>
    <row r="69" spans="1:18">
      <c r="A69" s="1">
        <v>2</v>
      </c>
      <c r="B69" s="66" t="s">
        <v>219</v>
      </c>
      <c r="C69" s="66"/>
      <c r="D69" s="1">
        <v>750</v>
      </c>
      <c r="E69" s="62" t="s">
        <v>221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</row>
    <row r="70" spans="1:18">
      <c r="A70" s="1">
        <v>3</v>
      </c>
      <c r="B70" s="22" t="s">
        <v>222</v>
      </c>
      <c r="C70" s="22"/>
      <c r="D70" s="1">
        <v>750</v>
      </c>
      <c r="E70" s="62" t="s">
        <v>221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</row>
    <row r="71" spans="1:18">
      <c r="A71" s="1">
        <v>4</v>
      </c>
      <c r="B71" s="22" t="s">
        <v>223</v>
      </c>
      <c r="C71" s="22"/>
      <c r="D71" s="1">
        <v>750</v>
      </c>
      <c r="E71" s="62" t="s">
        <v>221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</row>
    <row r="72" spans="1:18">
      <c r="A72" s="1">
        <v>5</v>
      </c>
      <c r="B72" s="66" t="s">
        <v>215</v>
      </c>
      <c r="C72" s="66"/>
      <c r="D72" s="1">
        <v>500</v>
      </c>
      <c r="E72" s="62" t="s">
        <v>216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</row>
    <row r="73" spans="1:18">
      <c r="A73" s="1">
        <v>6</v>
      </c>
      <c r="B73" s="66" t="s">
        <v>224</v>
      </c>
      <c r="C73" s="66"/>
      <c r="D73" s="1">
        <v>1106</v>
      </c>
      <c r="E73" s="62" t="s">
        <v>220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</row>
    <row r="74" spans="1:18">
      <c r="A74" s="1">
        <v>7</v>
      </c>
      <c r="B74" s="66" t="s">
        <v>232</v>
      </c>
      <c r="C74" s="66"/>
      <c r="D74" s="1">
        <v>202</v>
      </c>
      <c r="E74" s="62" t="s">
        <v>220</v>
      </c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</row>
    <row r="75" spans="1:18">
      <c r="A75" s="1">
        <v>8</v>
      </c>
      <c r="B75" s="66" t="s">
        <v>228</v>
      </c>
      <c r="C75" s="66"/>
      <c r="D75" s="1">
        <v>59</v>
      </c>
      <c r="E75" s="62" t="s">
        <v>229</v>
      </c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1:18">
      <c r="A76" s="1">
        <v>9</v>
      </c>
      <c r="B76" s="66" t="s">
        <v>225</v>
      </c>
      <c r="C76" s="66"/>
      <c r="D76" s="1">
        <v>522</v>
      </c>
      <c r="E76" s="62" t="s">
        <v>220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</row>
    <row r="77" spans="1:18">
      <c r="B77" s="61"/>
      <c r="C77" s="61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</row>
    <row r="78" spans="1:18">
      <c r="A78" s="9" t="s">
        <v>6</v>
      </c>
      <c r="C78" s="8"/>
      <c r="D78" s="1">
        <f>SUM(D68:D77)</f>
        <v>6120</v>
      </c>
      <c r="E78" s="10"/>
      <c r="F78" s="10"/>
      <c r="G78" s="10"/>
      <c r="H78" s="10"/>
      <c r="I78" s="10"/>
      <c r="J78" s="10"/>
      <c r="K78" s="10"/>
      <c r="L78" s="32"/>
      <c r="M78" s="10"/>
      <c r="N78" s="10"/>
      <c r="O78" s="10"/>
      <c r="P78" s="10"/>
      <c r="Q78" s="10"/>
    </row>
    <row r="80" spans="1:18" ht="32.25" customHeight="1">
      <c r="A80" s="63" t="s">
        <v>217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</row>
    <row r="81" spans="1:18" ht="15.75" customHeight="1">
      <c r="A81" s="3" t="s">
        <v>13</v>
      </c>
      <c r="B81" s="64" t="s">
        <v>14</v>
      </c>
      <c r="C81" s="64"/>
      <c r="D81" s="3" t="s">
        <v>15</v>
      </c>
      <c r="E81" s="64" t="s">
        <v>16</v>
      </c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</row>
    <row r="82" spans="1:18">
      <c r="A82" s="1">
        <v>1</v>
      </c>
      <c r="B82" s="61" t="s">
        <v>12</v>
      </c>
      <c r="C82" s="61"/>
      <c r="D82" s="1">
        <v>19685</v>
      </c>
      <c r="E82" s="62" t="s">
        <v>218</v>
      </c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</row>
    <row r="83" spans="1:18">
      <c r="B83" s="61"/>
      <c r="C83" s="61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</row>
    <row r="84" spans="1:18">
      <c r="B84" s="61"/>
      <c r="C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</row>
    <row r="85" spans="1:18">
      <c r="A85" s="9" t="s">
        <v>19</v>
      </c>
      <c r="D85" s="11">
        <f>SUM(D82:D84)</f>
        <v>19685</v>
      </c>
    </row>
    <row r="88" spans="1:18" ht="28.5" customHeight="1">
      <c r="A88" s="63" t="s">
        <v>227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</row>
    <row r="89" spans="1:18" ht="15.75" customHeight="1">
      <c r="A89" s="52" t="s">
        <v>205</v>
      </c>
      <c r="B89" s="3" t="s">
        <v>18</v>
      </c>
      <c r="C89" s="3" t="s">
        <v>17</v>
      </c>
      <c r="D89" s="64" t="s">
        <v>16</v>
      </c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</row>
    <row r="90" spans="1:18" ht="30" customHeight="1">
      <c r="A90" s="11">
        <f>B90-C90</f>
        <v>303.60000000000218</v>
      </c>
      <c r="B90" s="11">
        <f>D85</f>
        <v>19685</v>
      </c>
      <c r="C90" s="16">
        <f>Q63+D78</f>
        <v>19381.399999999998</v>
      </c>
      <c r="D90" s="68" t="s">
        <v>231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</row>
    <row r="91" spans="1:18" ht="12.75" customHeight="1"/>
    <row r="93" spans="1:18" ht="27.75" customHeight="1">
      <c r="A93" s="63" t="s">
        <v>226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</row>
    <row r="94" spans="1:18" ht="15.75" customHeight="1">
      <c r="A94" s="3" t="s">
        <v>21</v>
      </c>
      <c r="B94" s="3" t="s">
        <v>22</v>
      </c>
      <c r="C94" s="3" t="s">
        <v>20</v>
      </c>
      <c r="D94" s="64" t="s">
        <v>16</v>
      </c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</row>
    <row r="95" spans="1:18">
      <c r="A95" s="1" t="s">
        <v>8</v>
      </c>
      <c r="B95" s="12">
        <v>0.36</v>
      </c>
      <c r="C95" s="2">
        <f>B95*A90</f>
        <v>109.29600000000079</v>
      </c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>
      <c r="A96" s="1" t="s">
        <v>9</v>
      </c>
      <c r="B96" s="12">
        <v>0.36</v>
      </c>
      <c r="C96" s="2">
        <f>B96*A90</f>
        <v>109.29600000000079</v>
      </c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</row>
    <row r="97" spans="1:18">
      <c r="A97" s="1" t="s">
        <v>230</v>
      </c>
      <c r="B97" s="12">
        <v>0.1</v>
      </c>
      <c r="C97" s="2">
        <f>B97*A90</f>
        <v>30.36000000000022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</row>
    <row r="98" spans="1:18">
      <c r="A98" s="1" t="s">
        <v>10</v>
      </c>
      <c r="B98" s="12">
        <v>0.1</v>
      </c>
      <c r="C98" s="2">
        <f>B98*A90</f>
        <v>30.36000000000022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</row>
    <row r="99" spans="1:18">
      <c r="A99" s="1" t="s">
        <v>11</v>
      </c>
      <c r="B99" s="12">
        <v>0.08</v>
      </c>
      <c r="C99" s="2">
        <f>B99*A90</f>
        <v>24.288000000000174</v>
      </c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</row>
    <row r="100" spans="1:18">
      <c r="B100" s="1"/>
    </row>
    <row r="103" spans="1:18">
      <c r="A103" s="67" t="s">
        <v>248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</sheetData>
  <mergeCells count="41">
    <mergeCell ref="A103:Q103"/>
    <mergeCell ref="B69:C69"/>
    <mergeCell ref="B72:C72"/>
    <mergeCell ref="B76:C76"/>
    <mergeCell ref="E69:R69"/>
    <mergeCell ref="E72:R72"/>
    <mergeCell ref="E76:R76"/>
    <mergeCell ref="D94:R94"/>
    <mergeCell ref="D95:R95"/>
    <mergeCell ref="D96:R96"/>
    <mergeCell ref="D98:R98"/>
    <mergeCell ref="D99:R99"/>
    <mergeCell ref="A88:R88"/>
    <mergeCell ref="D89:R89"/>
    <mergeCell ref="D90:R90"/>
    <mergeCell ref="A93:R93"/>
    <mergeCell ref="B84:C84"/>
    <mergeCell ref="E83:R83"/>
    <mergeCell ref="E84:R84"/>
    <mergeCell ref="B83:C83"/>
    <mergeCell ref="A80:R80"/>
    <mergeCell ref="B81:C81"/>
    <mergeCell ref="B82:C82"/>
    <mergeCell ref="E81:R81"/>
    <mergeCell ref="E82:R82"/>
    <mergeCell ref="B77:C77"/>
    <mergeCell ref="E77:R77"/>
    <mergeCell ref="A1:R1"/>
    <mergeCell ref="A66:R66"/>
    <mergeCell ref="B67:C67"/>
    <mergeCell ref="E67:R67"/>
    <mergeCell ref="B68:C68"/>
    <mergeCell ref="E68:R68"/>
    <mergeCell ref="E70:R70"/>
    <mergeCell ref="E71:R71"/>
    <mergeCell ref="B73:C73"/>
    <mergeCell ref="B75:C75"/>
    <mergeCell ref="E75:R75"/>
    <mergeCell ref="E73:R73"/>
    <mergeCell ref="B74:C74"/>
    <mergeCell ref="E74:R74"/>
  </mergeCells>
  <phoneticPr fontId="1" type="noConversion"/>
  <hyperlinks>
    <hyperlink ref="C3" r:id="rId1" display="news:262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7"/>
  <sheetViews>
    <sheetView workbookViewId="0">
      <selection activeCell="C4" sqref="C4"/>
    </sheetView>
  </sheetViews>
  <sheetFormatPr defaultRowHeight="13.5"/>
  <cols>
    <col min="1" max="1" width="18.875" customWidth="1"/>
    <col min="2" max="2" width="21.75" bestFit="1" customWidth="1"/>
    <col min="3" max="3" width="20.25" style="23" bestFit="1" customWidth="1"/>
    <col min="4" max="4" width="21.75" style="23" bestFit="1" customWidth="1"/>
    <col min="5" max="5" width="17" style="23" bestFit="1" customWidth="1"/>
    <col min="6" max="6" width="21.5" customWidth="1"/>
    <col min="7" max="7" width="21.25" bestFit="1" customWidth="1"/>
    <col min="8" max="8" width="21.25" customWidth="1"/>
    <col min="9" max="9" width="12.75" bestFit="1" customWidth="1"/>
  </cols>
  <sheetData>
    <row r="1" spans="1:5">
      <c r="C1" s="23" t="s">
        <v>65</v>
      </c>
      <c r="D1" s="23" t="s">
        <v>66</v>
      </c>
      <c r="E1" s="23" t="s">
        <v>67</v>
      </c>
    </row>
    <row r="2" spans="1:5">
      <c r="A2" t="s">
        <v>64</v>
      </c>
      <c r="B2" s="21" t="s">
        <v>58</v>
      </c>
      <c r="C2" s="23">
        <v>1458.1</v>
      </c>
      <c r="E2" s="23">
        <v>1458.1</v>
      </c>
    </row>
    <row r="3" spans="1:5">
      <c r="B3" s="33" t="s">
        <v>126</v>
      </c>
      <c r="C3" s="23">
        <v>608.9</v>
      </c>
      <c r="E3" s="23">
        <v>608.9</v>
      </c>
    </row>
    <row r="4" spans="1:5">
      <c r="B4" s="21" t="s">
        <v>57</v>
      </c>
      <c r="C4" s="23">
        <v>3059.5</v>
      </c>
      <c r="D4" s="23">
        <v>285.95</v>
      </c>
      <c r="E4" s="23">
        <v>2773.56</v>
      </c>
    </row>
    <row r="5" spans="1:5">
      <c r="B5" s="21" t="s">
        <v>59</v>
      </c>
      <c r="C5" s="23">
        <v>1891.3</v>
      </c>
      <c r="E5" s="23">
        <v>1891.3</v>
      </c>
    </row>
    <row r="6" spans="1:5">
      <c r="B6" s="21" t="s">
        <v>60</v>
      </c>
      <c r="C6" s="23">
        <v>975.1</v>
      </c>
      <c r="E6" s="23">
        <v>975.1</v>
      </c>
    </row>
    <row r="7" spans="1:5">
      <c r="B7" s="33" t="s">
        <v>127</v>
      </c>
      <c r="C7" s="23">
        <v>715.3</v>
      </c>
      <c r="E7" s="23">
        <v>715.3</v>
      </c>
    </row>
    <row r="8" spans="1:5">
      <c r="B8" s="33" t="s">
        <v>125</v>
      </c>
      <c r="C8" s="23">
        <v>3145.1</v>
      </c>
      <c r="E8" s="23">
        <v>3145.1</v>
      </c>
    </row>
    <row r="9" spans="1:5">
      <c r="B9" s="53" t="s">
        <v>209</v>
      </c>
      <c r="C9" s="23">
        <v>101.3</v>
      </c>
      <c r="E9" s="23">
        <v>101.3</v>
      </c>
    </row>
    <row r="10" spans="1:5">
      <c r="B10" s="21" t="s">
        <v>54</v>
      </c>
      <c r="C10" s="23">
        <v>400</v>
      </c>
      <c r="E10" s="23">
        <v>400</v>
      </c>
    </row>
    <row r="11" spans="1:5">
      <c r="B11" s="21" t="s">
        <v>55</v>
      </c>
      <c r="C11" s="23">
        <v>100</v>
      </c>
      <c r="E11" s="23">
        <v>100</v>
      </c>
    </row>
    <row r="12" spans="1:5" s="25" customFormat="1">
      <c r="A12" s="25" t="s">
        <v>208</v>
      </c>
      <c r="B12" s="56"/>
      <c r="C12" s="26">
        <f>SUM(C2:C11)</f>
        <v>12454.6</v>
      </c>
      <c r="D12" s="26"/>
      <c r="E12" s="26">
        <f>SUM(E2:E11)</f>
        <v>12168.66</v>
      </c>
    </row>
    <row r="13" spans="1:5">
      <c r="B13" s="21"/>
    </row>
    <row r="14" spans="1:5">
      <c r="A14" t="s">
        <v>68</v>
      </c>
      <c r="B14" s="21" t="s">
        <v>57</v>
      </c>
      <c r="C14" s="23">
        <v>806.8</v>
      </c>
      <c r="E14" s="23" t="s">
        <v>233</v>
      </c>
    </row>
    <row r="15" spans="1:5">
      <c r="B15" s="33"/>
    </row>
    <row r="16" spans="1:5">
      <c r="B16" s="33"/>
    </row>
    <row r="17" spans="1:21" s="25" customFormat="1">
      <c r="A17" s="25" t="s">
        <v>208</v>
      </c>
      <c r="C17" s="26">
        <f>SUM(C14:C16)</f>
        <v>806.8</v>
      </c>
      <c r="D17" s="26"/>
      <c r="E17" s="26"/>
    </row>
    <row r="19" spans="1:21">
      <c r="A19" t="s">
        <v>234</v>
      </c>
      <c r="B19" s="22"/>
      <c r="C19" s="23">
        <v>1481</v>
      </c>
      <c r="D19" s="55" t="s">
        <v>242</v>
      </c>
      <c r="E19" s="22"/>
      <c r="F19" s="22"/>
      <c r="G19" s="1"/>
      <c r="H19" s="1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>
      <c r="A20" t="s">
        <v>235</v>
      </c>
      <c r="B20" s="24"/>
      <c r="C20" s="23">
        <v>750</v>
      </c>
      <c r="D20" s="55" t="s">
        <v>242</v>
      </c>
      <c r="E20" s="22"/>
      <c r="F20" s="1"/>
      <c r="G20" s="1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1">
      <c r="A21" t="s">
        <v>236</v>
      </c>
      <c r="B21" s="24"/>
      <c r="C21" s="23">
        <v>750</v>
      </c>
      <c r="D21" s="55" t="s">
        <v>242</v>
      </c>
      <c r="E21" s="22"/>
      <c r="F21" s="1"/>
      <c r="G21" s="1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1">
      <c r="A22" t="s">
        <v>237</v>
      </c>
      <c r="B22" s="24"/>
      <c r="C22" s="23">
        <v>750</v>
      </c>
      <c r="D22" s="55" t="s">
        <v>242</v>
      </c>
      <c r="E22" s="22"/>
      <c r="F22" s="1"/>
      <c r="G22" s="1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1">
      <c r="A23" t="s">
        <v>238</v>
      </c>
      <c r="B23" s="24"/>
      <c r="C23" s="23">
        <v>500</v>
      </c>
      <c r="D23" s="55" t="s">
        <v>242</v>
      </c>
      <c r="E23" s="22"/>
      <c r="F23" s="1"/>
      <c r="G23" s="1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1">
      <c r="A24" t="s">
        <v>239</v>
      </c>
      <c r="B24" s="24"/>
      <c r="C24" s="23">
        <v>1106</v>
      </c>
      <c r="D24" s="55" t="s">
        <v>242</v>
      </c>
      <c r="E24" s="55"/>
      <c r="F24" s="1"/>
      <c r="G24" s="1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1">
      <c r="A25" t="s">
        <v>240</v>
      </c>
      <c r="B25" s="24"/>
      <c r="C25" s="23">
        <v>202</v>
      </c>
      <c r="D25" s="55" t="s">
        <v>242</v>
      </c>
      <c r="E25" s="55"/>
      <c r="F25" s="1"/>
      <c r="G25" s="1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1">
      <c r="A26" t="s">
        <v>241</v>
      </c>
      <c r="B26" s="24"/>
      <c r="C26" s="24">
        <v>522</v>
      </c>
      <c r="D26" s="55" t="s">
        <v>242</v>
      </c>
      <c r="E26" s="55"/>
      <c r="F26" s="1"/>
      <c r="G26" s="1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1">
      <c r="A27" t="s">
        <v>243</v>
      </c>
      <c r="B27" s="24"/>
      <c r="C27" s="23">
        <v>15</v>
      </c>
      <c r="D27" s="55" t="s">
        <v>245</v>
      </c>
      <c r="E27" s="55"/>
      <c r="F27" s="1"/>
      <c r="G27" s="1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1">
      <c r="A28" t="s">
        <v>249</v>
      </c>
      <c r="B28" s="24"/>
      <c r="C28" s="23">
        <v>44</v>
      </c>
      <c r="D28" s="55" t="s">
        <v>244</v>
      </c>
      <c r="E28" s="55"/>
      <c r="F28" s="1"/>
      <c r="G28" s="1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1">
      <c r="B29" s="22"/>
      <c r="C29" s="24"/>
      <c r="E29" s="22"/>
      <c r="F29" s="22"/>
      <c r="G29" s="1"/>
      <c r="H29" s="1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>
      <c r="B30" s="22"/>
      <c r="C30" s="24"/>
      <c r="E30" s="22"/>
      <c r="F30" s="22"/>
      <c r="G30" s="1"/>
      <c r="H30" s="1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25" customFormat="1">
      <c r="A31" s="25" t="s">
        <v>208</v>
      </c>
      <c r="C31" s="26">
        <f>SUM(C19:C30)</f>
        <v>6120</v>
      </c>
      <c r="D31" s="26"/>
      <c r="E31" s="57"/>
      <c r="F31" s="57"/>
      <c r="G31" s="58"/>
      <c r="H31" s="58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1:21">
      <c r="E32" s="22"/>
      <c r="F32" s="22"/>
      <c r="G32" s="1"/>
      <c r="H32" s="1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s="25" customFormat="1">
      <c r="A33" s="25" t="s">
        <v>71</v>
      </c>
      <c r="C33" s="26">
        <f>C12+C17+C31</f>
        <v>19381.400000000001</v>
      </c>
      <c r="D33" s="26"/>
      <c r="E33" s="22"/>
      <c r="F33" s="22"/>
      <c r="G33" s="1"/>
      <c r="H33" s="1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>
      <c r="E34" s="22"/>
      <c r="F34" s="22"/>
      <c r="G34" s="1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>
      <c r="A35" t="s">
        <v>69</v>
      </c>
      <c r="B35" s="22"/>
      <c r="C35" s="24"/>
    </row>
    <row r="36" spans="1:21">
      <c r="B36" s="22"/>
      <c r="C36" s="24"/>
    </row>
    <row r="37" spans="1:21">
      <c r="B37" s="22"/>
      <c r="C37" s="24"/>
    </row>
    <row r="38" spans="1:21">
      <c r="B38" s="22"/>
      <c r="C38" s="24"/>
    </row>
    <row r="39" spans="1:21">
      <c r="A39" t="s">
        <v>6</v>
      </c>
    </row>
    <row r="41" spans="1:21" s="25" customFormat="1">
      <c r="A41" s="25" t="s">
        <v>72</v>
      </c>
      <c r="C41" s="26">
        <f>C39</f>
        <v>0</v>
      </c>
      <c r="D41" s="26"/>
      <c r="E41" s="26"/>
    </row>
    <row r="44" spans="1:21">
      <c r="A44" t="s">
        <v>70</v>
      </c>
      <c r="B44" s="22" t="s">
        <v>12</v>
      </c>
      <c r="C44" s="24">
        <v>19685</v>
      </c>
    </row>
    <row r="46" spans="1:21" s="25" customFormat="1">
      <c r="A46" s="25" t="s">
        <v>73</v>
      </c>
      <c r="C46" s="26">
        <f>C44</f>
        <v>19685</v>
      </c>
      <c r="D46" s="26"/>
      <c r="E46" s="26"/>
    </row>
    <row r="49" spans="1:9">
      <c r="C49" s="22"/>
      <c r="D49" s="22"/>
      <c r="E49" s="22"/>
      <c r="F49" s="22"/>
      <c r="G49" s="22"/>
      <c r="H49" s="22"/>
      <c r="I49" s="22"/>
    </row>
    <row r="50" spans="1:9">
      <c r="B50" s="23"/>
      <c r="C50" s="24"/>
      <c r="D50" s="24"/>
      <c r="E50" s="24"/>
      <c r="F50" s="23"/>
      <c r="G50" s="24"/>
      <c r="H50" s="24"/>
      <c r="I50" s="23"/>
    </row>
    <row r="51" spans="1:9">
      <c r="F51" s="22"/>
      <c r="G51" s="22"/>
      <c r="H51" s="24"/>
    </row>
    <row r="52" spans="1:9">
      <c r="A52" t="s">
        <v>74</v>
      </c>
      <c r="B52" s="1" t="s">
        <v>75</v>
      </c>
      <c r="C52" s="23" t="s">
        <v>70</v>
      </c>
      <c r="D52" s="23" t="s">
        <v>80</v>
      </c>
      <c r="E52" s="23" t="s">
        <v>81</v>
      </c>
      <c r="F52" s="24" t="s">
        <v>246</v>
      </c>
      <c r="G52" s="23"/>
      <c r="H52" s="23"/>
      <c r="I52" s="23"/>
    </row>
    <row r="53" spans="1:9">
      <c r="B53" s="1"/>
      <c r="C53" s="23">
        <v>19685</v>
      </c>
      <c r="D53" s="23">
        <v>19381.400000000001</v>
      </c>
      <c r="E53" s="23">
        <f t="shared" ref="E53:E58" si="0">C53-D53</f>
        <v>303.59999999999854</v>
      </c>
      <c r="I53" s="23"/>
    </row>
    <row r="54" spans="1:9">
      <c r="A54" t="s">
        <v>76</v>
      </c>
      <c r="B54" s="30">
        <v>0.36</v>
      </c>
      <c r="C54" s="23">
        <f t="shared" ref="C54:C58" si="1">$C$53*B54</f>
        <v>7086.5999999999995</v>
      </c>
      <c r="D54" s="23">
        <f t="shared" ref="D54:D58" si="2">$D$53*B54</f>
        <v>6977.3040000000001</v>
      </c>
      <c r="E54" s="23">
        <f t="shared" si="0"/>
        <v>109.29599999999937</v>
      </c>
      <c r="F54" s="23">
        <v>109.29599999999937</v>
      </c>
      <c r="I54" s="23"/>
    </row>
    <row r="55" spans="1:9">
      <c r="A55" t="s">
        <v>77</v>
      </c>
      <c r="B55" s="30">
        <v>0.36</v>
      </c>
      <c r="C55" s="23">
        <f t="shared" si="1"/>
        <v>7086.5999999999995</v>
      </c>
      <c r="D55" s="23">
        <f t="shared" si="2"/>
        <v>6977.3040000000001</v>
      </c>
      <c r="E55" s="23">
        <f t="shared" si="0"/>
        <v>109.29599999999937</v>
      </c>
      <c r="F55" s="23">
        <f>109.295999999999+SUM(C19:C26)</f>
        <v>6170.2959999999994</v>
      </c>
      <c r="I55" s="23"/>
    </row>
    <row r="56" spans="1:9">
      <c r="A56" t="s">
        <v>245</v>
      </c>
      <c r="B56" s="30">
        <v>0.1</v>
      </c>
      <c r="C56" s="23">
        <f t="shared" si="1"/>
        <v>1968.5</v>
      </c>
      <c r="D56" s="23">
        <f t="shared" si="2"/>
        <v>1938.1400000000003</v>
      </c>
      <c r="E56" s="23">
        <f t="shared" si="0"/>
        <v>30.359999999999673</v>
      </c>
      <c r="F56" s="23">
        <f>30.3599999999997+15</f>
        <v>45.359999999999701</v>
      </c>
      <c r="G56" s="29"/>
      <c r="I56" s="23"/>
    </row>
    <row r="57" spans="1:9">
      <c r="A57" t="s">
        <v>78</v>
      </c>
      <c r="B57" s="30">
        <v>0.1</v>
      </c>
      <c r="C57" s="23">
        <f t="shared" si="1"/>
        <v>1968.5</v>
      </c>
      <c r="D57" s="23">
        <f t="shared" si="2"/>
        <v>1938.1400000000003</v>
      </c>
      <c r="E57" s="23">
        <f t="shared" si="0"/>
        <v>30.359999999999673</v>
      </c>
      <c r="F57" s="23">
        <v>30.359999999999673</v>
      </c>
      <c r="I57" s="29"/>
    </row>
    <row r="58" spans="1:9">
      <c r="A58" t="s">
        <v>79</v>
      </c>
      <c r="B58" s="30">
        <v>0.08</v>
      </c>
      <c r="C58" s="23">
        <f t="shared" si="1"/>
        <v>1574.8</v>
      </c>
      <c r="D58" s="23">
        <f t="shared" si="2"/>
        <v>1550.5120000000002</v>
      </c>
      <c r="E58" s="23">
        <f t="shared" si="0"/>
        <v>24.287999999999784</v>
      </c>
      <c r="F58" s="23">
        <f>24.2879999999998+44</f>
        <v>68.287999999999798</v>
      </c>
    </row>
    <row r="61" spans="1:9" hidden="1">
      <c r="A61" t="s">
        <v>82</v>
      </c>
      <c r="B61" t="s">
        <v>83</v>
      </c>
      <c r="C61" s="23" t="s">
        <v>84</v>
      </c>
      <c r="D61" s="23" t="s">
        <v>85</v>
      </c>
    </row>
    <row r="62" spans="1:9" hidden="1">
      <c r="A62" t="s">
        <v>76</v>
      </c>
      <c r="B62" s="23"/>
      <c r="C62" s="23">
        <f>0</f>
        <v>0</v>
      </c>
      <c r="D62" s="23">
        <f>B62+C62</f>
        <v>0</v>
      </c>
    </row>
    <row r="63" spans="1:9" hidden="1">
      <c r="A63" t="s">
        <v>77</v>
      </c>
      <c r="B63" s="23"/>
      <c r="D63" s="23">
        <f t="shared" ref="D63:D65" si="3">B63+C63</f>
        <v>0</v>
      </c>
    </row>
    <row r="64" spans="1:9" hidden="1">
      <c r="A64" t="s">
        <v>78</v>
      </c>
      <c r="B64" s="23"/>
      <c r="C64" s="23">
        <v>0</v>
      </c>
      <c r="D64" s="23">
        <f t="shared" si="3"/>
        <v>0</v>
      </c>
    </row>
    <row r="65" spans="1:6" hidden="1">
      <c r="A65" t="s">
        <v>79</v>
      </c>
      <c r="B65" s="23"/>
      <c r="C65" s="23">
        <v>0</v>
      </c>
      <c r="D65" s="23">
        <f t="shared" si="3"/>
        <v>0</v>
      </c>
    </row>
    <row r="66" spans="1:6">
      <c r="B66" s="23"/>
    </row>
    <row r="67" spans="1:6">
      <c r="A67" t="s">
        <v>247</v>
      </c>
      <c r="F67">
        <v>1092.75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C33" sqref="C33"/>
    </sheetView>
  </sheetViews>
  <sheetFormatPr defaultRowHeight="13.5"/>
  <cols>
    <col min="2" max="2" width="29.875" customWidth="1"/>
    <col min="3" max="3" width="35.125" customWidth="1"/>
    <col min="4" max="4" width="26" customWidth="1"/>
    <col min="5" max="5" width="13.875" customWidth="1"/>
    <col min="6" max="6" width="49.875" customWidth="1"/>
  </cols>
  <sheetData>
    <row r="1" spans="1:6" s="1" customFormat="1" ht="37.5" customHeight="1">
      <c r="A1" s="63" t="s">
        <v>51</v>
      </c>
      <c r="B1" s="63"/>
      <c r="C1" s="63"/>
      <c r="D1" s="63"/>
      <c r="E1" s="63"/>
      <c r="F1" s="63"/>
    </row>
    <row r="2" spans="1:6" s="1" customFormat="1" ht="15.75" customHeight="1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16</v>
      </c>
    </row>
    <row r="3" spans="1:6">
      <c r="A3" s="1">
        <v>1</v>
      </c>
      <c r="B3" s="31" t="s">
        <v>38</v>
      </c>
      <c r="C3" s="6" t="s">
        <v>39</v>
      </c>
      <c r="D3" t="s">
        <v>44</v>
      </c>
      <c r="E3" t="s">
        <v>86</v>
      </c>
      <c r="F3" t="s">
        <v>45</v>
      </c>
    </row>
    <row r="4" spans="1:6">
      <c r="A4" s="1">
        <v>2</v>
      </c>
      <c r="B4" s="31" t="s">
        <v>40</v>
      </c>
      <c r="C4" s="6" t="s">
        <v>42</v>
      </c>
      <c r="D4" s="6" t="s">
        <v>46</v>
      </c>
      <c r="E4" t="s">
        <v>47</v>
      </c>
      <c r="F4" t="s">
        <v>48</v>
      </c>
    </row>
    <row r="5" spans="1:6">
      <c r="A5" s="1">
        <v>3</v>
      </c>
      <c r="B5" s="31" t="s">
        <v>41</v>
      </c>
      <c r="C5" s="6" t="s">
        <v>43</v>
      </c>
      <c r="D5" s="6" t="s">
        <v>49</v>
      </c>
      <c r="E5" s="6" t="s">
        <v>50</v>
      </c>
      <c r="F5" t="s">
        <v>87</v>
      </c>
    </row>
    <row r="6" spans="1:6">
      <c r="A6" s="1">
        <v>4</v>
      </c>
      <c r="B6" s="31" t="s">
        <v>88</v>
      </c>
      <c r="C6" s="6" t="s">
        <v>89</v>
      </c>
      <c r="D6" s="31">
        <v>18118803593</v>
      </c>
      <c r="E6" t="s">
        <v>90</v>
      </c>
      <c r="F6" t="s">
        <v>91</v>
      </c>
    </row>
    <row r="7" spans="1:6">
      <c r="A7" s="1">
        <v>5</v>
      </c>
      <c r="B7" s="31" t="s">
        <v>92</v>
      </c>
      <c r="C7" s="6" t="s">
        <v>93</v>
      </c>
      <c r="D7" s="6" t="s">
        <v>49</v>
      </c>
      <c r="E7" t="s">
        <v>90</v>
      </c>
      <c r="F7" t="s">
        <v>94</v>
      </c>
    </row>
    <row r="8" spans="1:6">
      <c r="A8" s="1">
        <v>6</v>
      </c>
      <c r="B8" s="31" t="s">
        <v>95</v>
      </c>
      <c r="C8" s="6" t="s">
        <v>96</v>
      </c>
      <c r="D8" s="6" t="s">
        <v>97</v>
      </c>
      <c r="E8" t="s">
        <v>98</v>
      </c>
      <c r="F8" t="s">
        <v>99</v>
      </c>
    </row>
  </sheetData>
  <mergeCells count="1">
    <mergeCell ref="A1:F1"/>
  </mergeCells>
  <phoneticPr fontId="1" type="noConversion"/>
  <hyperlinks>
    <hyperlink ref="C3" r:id="rId1"/>
    <hyperlink ref="C4" r:id="rId2"/>
    <hyperlink ref="C5" r:id="rId3"/>
    <hyperlink ref="D4" r:id="rId4"/>
    <hyperlink ref="D5" r:id="rId5"/>
    <hyperlink ref="E5" r:id="rId6"/>
    <hyperlink ref="C6" r:id="rId7"/>
    <hyperlink ref="C7" r:id="rId8"/>
    <hyperlink ref="D7" r:id="rId9"/>
    <hyperlink ref="C8" r:id="rId10"/>
    <hyperlink ref="D8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selection activeCell="B34" sqref="B34"/>
    </sheetView>
  </sheetViews>
  <sheetFormatPr defaultRowHeight="14.25"/>
  <cols>
    <col min="1" max="2" width="9" style="39"/>
    <col min="3" max="4" width="7" style="39" customWidth="1"/>
    <col min="5" max="5" width="7.25" style="39" customWidth="1"/>
    <col min="6" max="6" width="7.5" style="39" customWidth="1"/>
    <col min="7" max="7" width="7.375" style="39" customWidth="1"/>
    <col min="8" max="8" width="6.625" style="39" customWidth="1"/>
    <col min="9" max="14" width="9" style="39"/>
    <col min="15" max="15" width="12" style="39" customWidth="1"/>
    <col min="16" max="16" width="14.75" style="39" customWidth="1"/>
    <col min="17" max="17" width="15.125" style="39" customWidth="1"/>
    <col min="18" max="18" width="12.25" style="39" customWidth="1"/>
    <col min="19" max="19" width="9" style="39"/>
    <col min="20" max="22" width="13.25" style="39" customWidth="1"/>
    <col min="23" max="16384" width="9" style="39"/>
  </cols>
  <sheetData>
    <row r="1" spans="1:26" s="34" customFormat="1" ht="12">
      <c r="A1" s="71" t="s">
        <v>74</v>
      </c>
      <c r="B1" s="69" t="s">
        <v>128</v>
      </c>
      <c r="C1" s="69" t="s">
        <v>129</v>
      </c>
      <c r="D1" s="69" t="s">
        <v>130</v>
      </c>
      <c r="E1" s="69" t="s">
        <v>131</v>
      </c>
      <c r="F1" s="69" t="s">
        <v>132</v>
      </c>
      <c r="G1" s="69" t="s">
        <v>133</v>
      </c>
      <c r="H1" s="69" t="s">
        <v>134</v>
      </c>
      <c r="I1" s="73" t="s">
        <v>135</v>
      </c>
      <c r="J1" s="73"/>
      <c r="K1" s="73"/>
      <c r="L1" s="74"/>
      <c r="M1" s="75" t="s">
        <v>136</v>
      </c>
      <c r="N1" s="76"/>
      <c r="O1" s="76"/>
      <c r="P1" s="77"/>
      <c r="Q1" s="78" t="s">
        <v>137</v>
      </c>
      <c r="R1" s="78" t="s">
        <v>138</v>
      </c>
      <c r="S1" s="78" t="s">
        <v>139</v>
      </c>
      <c r="T1" s="78" t="s">
        <v>140</v>
      </c>
      <c r="U1" s="83" t="s">
        <v>141</v>
      </c>
      <c r="V1" s="83"/>
      <c r="W1" s="84" t="s">
        <v>142</v>
      </c>
      <c r="X1" s="84" t="s">
        <v>143</v>
      </c>
      <c r="Y1" s="84" t="s">
        <v>144</v>
      </c>
      <c r="Z1" s="71" t="s">
        <v>145</v>
      </c>
    </row>
    <row r="2" spans="1:26" s="34" customFormat="1" ht="12">
      <c r="A2" s="72"/>
      <c r="B2" s="70"/>
      <c r="C2" s="70"/>
      <c r="D2" s="70"/>
      <c r="E2" s="70"/>
      <c r="F2" s="70"/>
      <c r="G2" s="70"/>
      <c r="H2" s="70"/>
      <c r="I2" s="35" t="s">
        <v>146</v>
      </c>
      <c r="J2" s="35" t="s">
        <v>147</v>
      </c>
      <c r="K2" s="35" t="s">
        <v>148</v>
      </c>
      <c r="L2" s="35" t="s">
        <v>149</v>
      </c>
      <c r="M2" s="36" t="s">
        <v>150</v>
      </c>
      <c r="N2" s="36" t="s">
        <v>151</v>
      </c>
      <c r="O2" s="36" t="s">
        <v>152</v>
      </c>
      <c r="P2" s="36" t="s">
        <v>153</v>
      </c>
      <c r="Q2" s="79"/>
      <c r="R2" s="79"/>
      <c r="S2" s="79"/>
      <c r="T2" s="79"/>
      <c r="U2" s="37" t="s">
        <v>154</v>
      </c>
      <c r="V2" s="37" t="s">
        <v>155</v>
      </c>
      <c r="W2" s="85"/>
      <c r="X2" s="85"/>
      <c r="Y2" s="85"/>
      <c r="Z2" s="72"/>
    </row>
    <row r="3" spans="1:26" s="34" customFormat="1" ht="12">
      <c r="A3" s="38" t="s">
        <v>156</v>
      </c>
      <c r="B3" s="38" t="s">
        <v>157</v>
      </c>
      <c r="C3" s="38" t="s">
        <v>158</v>
      </c>
      <c r="D3" s="38">
        <v>1712</v>
      </c>
      <c r="E3" s="38">
        <v>1347.5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-285.94</v>
      </c>
      <c r="P3" s="38">
        <v>0</v>
      </c>
      <c r="Q3" s="80" t="s">
        <v>159</v>
      </c>
      <c r="R3" s="81"/>
      <c r="S3" s="81"/>
      <c r="T3" s="82"/>
      <c r="U3" s="38">
        <v>806.8</v>
      </c>
      <c r="V3" s="38">
        <v>0</v>
      </c>
      <c r="W3" s="38">
        <f>SUM(D3,E3,U3,L3)</f>
        <v>3866.3</v>
      </c>
      <c r="X3" s="38">
        <v>0</v>
      </c>
      <c r="Y3" s="38">
        <f>W3-U3+O3</f>
        <v>2773.56</v>
      </c>
      <c r="Z3" s="38"/>
    </row>
  </sheetData>
  <mergeCells count="20">
    <mergeCell ref="Z1:Z2"/>
    <mergeCell ref="Q3:T3"/>
    <mergeCell ref="S1:S2"/>
    <mergeCell ref="T1:T2"/>
    <mergeCell ref="U1:V1"/>
    <mergeCell ref="W1:W2"/>
    <mergeCell ref="X1:X2"/>
    <mergeCell ref="Y1:Y2"/>
    <mergeCell ref="R1:R2"/>
    <mergeCell ref="G1:G2"/>
    <mergeCell ref="H1:H2"/>
    <mergeCell ref="I1:L1"/>
    <mergeCell ref="M1:P1"/>
    <mergeCell ref="Q1:Q2"/>
    <mergeCell ref="F1:F2"/>
    <mergeCell ref="A1:A2"/>
    <mergeCell ref="B1:B2"/>
    <mergeCell ref="C1:C2"/>
    <mergeCell ref="D1:D2"/>
    <mergeCell ref="E1:E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L10" sqref="L10"/>
    </sheetView>
  </sheetViews>
  <sheetFormatPr defaultRowHeight="14.25"/>
  <cols>
    <col min="1" max="16384" width="9" style="39"/>
  </cols>
  <sheetData>
    <row r="1" spans="1:14">
      <c r="A1" s="86" t="s">
        <v>160</v>
      </c>
      <c r="B1" s="86" t="s">
        <v>161</v>
      </c>
      <c r="C1" s="88"/>
      <c r="D1" s="88"/>
      <c r="E1" s="88"/>
      <c r="F1" s="88"/>
      <c r="G1" s="88"/>
      <c r="H1" s="40"/>
      <c r="I1" s="86" t="s">
        <v>162</v>
      </c>
      <c r="J1" s="86"/>
      <c r="K1" s="86"/>
      <c r="L1" s="86"/>
      <c r="M1" s="41"/>
      <c r="N1" s="86" t="s">
        <v>163</v>
      </c>
    </row>
    <row r="2" spans="1:14">
      <c r="A2" s="87"/>
      <c r="B2" s="42" t="s">
        <v>164</v>
      </c>
      <c r="C2" s="42" t="s">
        <v>165</v>
      </c>
      <c r="D2" s="42" t="s">
        <v>166</v>
      </c>
      <c r="E2" s="42" t="s">
        <v>167</v>
      </c>
      <c r="F2" s="42" t="s">
        <v>168</v>
      </c>
      <c r="G2" s="43" t="s">
        <v>169</v>
      </c>
      <c r="H2" s="43"/>
      <c r="I2" s="42" t="s">
        <v>170</v>
      </c>
      <c r="J2" s="42" t="s">
        <v>171</v>
      </c>
      <c r="K2" s="42" t="s">
        <v>172</v>
      </c>
      <c r="L2" s="43" t="s">
        <v>173</v>
      </c>
      <c r="M2" s="42" t="s">
        <v>174</v>
      </c>
      <c r="N2" s="87"/>
    </row>
    <row r="3" spans="1:14">
      <c r="A3" s="44"/>
      <c r="B3" s="45">
        <v>0.2</v>
      </c>
      <c r="C3" s="45">
        <v>0.01</v>
      </c>
      <c r="D3" s="45">
        <v>0.09</v>
      </c>
      <c r="E3" s="45">
        <v>2E-3</v>
      </c>
      <c r="F3" s="45">
        <v>5.0000000000000001E-3</v>
      </c>
      <c r="G3" s="46">
        <f>B3+C3+D3+E3+F3</f>
        <v>0.30700000000000005</v>
      </c>
      <c r="H3" s="47"/>
      <c r="I3" s="45">
        <v>0.08</v>
      </c>
      <c r="J3" s="45">
        <v>5.0000000000000001E-3</v>
      </c>
      <c r="K3" s="45">
        <v>0.02</v>
      </c>
      <c r="L3" s="46">
        <f>I3+J3+K3</f>
        <v>0.10500000000000001</v>
      </c>
      <c r="M3" s="44">
        <v>10</v>
      </c>
      <c r="N3" s="44"/>
    </row>
    <row r="4" spans="1:14">
      <c r="A4" s="48">
        <v>2628</v>
      </c>
      <c r="B4" s="48">
        <f>A4*B3</f>
        <v>525.6</v>
      </c>
      <c r="C4" s="48">
        <f>A4*C3</f>
        <v>26.28</v>
      </c>
      <c r="D4" s="48">
        <f>A4*D3</f>
        <v>236.51999999999998</v>
      </c>
      <c r="E4" s="48">
        <f>A4*E3</f>
        <v>5.2560000000000002</v>
      </c>
      <c r="F4" s="48">
        <f>A4*F3</f>
        <v>13.14</v>
      </c>
      <c r="G4" s="49">
        <f>F4+E4+D4+C4+B4</f>
        <v>806.79600000000005</v>
      </c>
      <c r="H4" s="48"/>
      <c r="I4" s="48">
        <f>A4*I3</f>
        <v>210.24</v>
      </c>
      <c r="J4" s="48">
        <f>A4*J3</f>
        <v>13.14</v>
      </c>
      <c r="K4" s="48">
        <f>A4*K3</f>
        <v>52.56</v>
      </c>
      <c r="L4" s="49">
        <f>A4*L3</f>
        <v>275.94000000000005</v>
      </c>
      <c r="M4" s="48">
        <v>10</v>
      </c>
      <c r="N4" s="48">
        <f>I4+J4+K4+10</f>
        <v>285.94</v>
      </c>
    </row>
  </sheetData>
  <mergeCells count="4">
    <mergeCell ref="A1:A2"/>
    <mergeCell ref="B1:G1"/>
    <mergeCell ref="I1:L1"/>
    <mergeCell ref="N1:N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30" sqref="D30"/>
    </sheetView>
  </sheetViews>
  <sheetFormatPr defaultRowHeight="14.25"/>
  <cols>
    <col min="1" max="1" width="9" style="39" customWidth="1"/>
    <col min="2" max="2" width="34.875" style="39" customWidth="1"/>
    <col min="3" max="3" width="24.25" style="39" customWidth="1"/>
    <col min="4" max="4" width="17.125" style="39" customWidth="1"/>
    <col min="5" max="5" width="17.75" style="39" customWidth="1"/>
    <col min="6" max="16384" width="9" style="39"/>
  </cols>
  <sheetData>
    <row r="1" spans="1:5">
      <c r="A1" s="41" t="s">
        <v>175</v>
      </c>
      <c r="B1" s="41" t="s">
        <v>176</v>
      </c>
      <c r="C1" s="40" t="s">
        <v>177</v>
      </c>
      <c r="D1" s="40" t="s">
        <v>178</v>
      </c>
      <c r="E1" s="40" t="s">
        <v>179</v>
      </c>
    </row>
    <row r="2" spans="1:5">
      <c r="A2" s="38">
        <v>1</v>
      </c>
      <c r="B2" s="38" t="s">
        <v>180</v>
      </c>
      <c r="C2" s="38" t="s">
        <v>181</v>
      </c>
      <c r="D2" s="38">
        <v>3</v>
      </c>
      <c r="E2" s="38">
        <v>0</v>
      </c>
    </row>
    <row r="3" spans="1:5">
      <c r="A3" s="41">
        <v>2</v>
      </c>
      <c r="B3" s="50" t="s">
        <v>182</v>
      </c>
      <c r="C3" s="50" t="s">
        <v>183</v>
      </c>
      <c r="D3" s="50">
        <v>10</v>
      </c>
      <c r="E3" s="50">
        <v>105</v>
      </c>
    </row>
    <row r="4" spans="1:5">
      <c r="A4" s="38">
        <v>3</v>
      </c>
      <c r="B4" s="38" t="s">
        <v>184</v>
      </c>
      <c r="C4" s="38" t="s">
        <v>185</v>
      </c>
      <c r="D4" s="38">
        <v>20</v>
      </c>
      <c r="E4" s="38">
        <v>555</v>
      </c>
    </row>
    <row r="5" spans="1:5">
      <c r="A5" s="41">
        <v>4</v>
      </c>
      <c r="B5" s="50" t="s">
        <v>186</v>
      </c>
      <c r="C5" s="50" t="s">
        <v>187</v>
      </c>
      <c r="D5" s="50">
        <v>25</v>
      </c>
      <c r="E5" s="50">
        <v>1005</v>
      </c>
    </row>
    <row r="6" spans="1:5">
      <c r="A6" s="38">
        <v>5</v>
      </c>
      <c r="B6" s="38" t="s">
        <v>188</v>
      </c>
      <c r="C6" s="38" t="s">
        <v>189</v>
      </c>
      <c r="D6" s="38">
        <v>30</v>
      </c>
      <c r="E6" s="38">
        <v>2755</v>
      </c>
    </row>
    <row r="7" spans="1:5">
      <c r="A7" s="41">
        <v>6</v>
      </c>
      <c r="B7" s="50" t="s">
        <v>190</v>
      </c>
      <c r="C7" s="50" t="s">
        <v>191</v>
      </c>
      <c r="D7" s="50">
        <v>35</v>
      </c>
      <c r="E7" s="50">
        <v>5505</v>
      </c>
    </row>
    <row r="8" spans="1:5">
      <c r="A8" s="38">
        <v>7</v>
      </c>
      <c r="B8" s="38" t="s">
        <v>192</v>
      </c>
      <c r="C8" s="38" t="s">
        <v>193</v>
      </c>
      <c r="D8" s="38">
        <v>45</v>
      </c>
      <c r="E8" s="38">
        <v>13505</v>
      </c>
    </row>
    <row r="9" spans="1:5">
      <c r="A9" s="89" t="s">
        <v>194</v>
      </c>
      <c r="B9" s="89"/>
      <c r="C9" s="89"/>
      <c r="D9" s="89"/>
      <c r="E9" s="89"/>
    </row>
  </sheetData>
  <mergeCells count="1">
    <mergeCell ref="A9:E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77"/>
  <sheetViews>
    <sheetView topLeftCell="A31" workbookViewId="0">
      <selection activeCell="F47" sqref="F47"/>
    </sheetView>
  </sheetViews>
  <sheetFormatPr defaultRowHeight="13.5"/>
  <cols>
    <col min="1" max="1" width="27.25" customWidth="1"/>
    <col min="2" max="2" width="11.75" customWidth="1"/>
    <col min="4" max="4" width="16.125" customWidth="1"/>
  </cols>
  <sheetData>
    <row r="1" spans="1:2" ht="18.75">
      <c r="A1" s="20"/>
      <c r="B1" s="6"/>
    </row>
    <row r="2" spans="1:2" ht="18.75">
      <c r="A2" s="20"/>
    </row>
    <row r="3" spans="1:2" ht="18.75">
      <c r="A3" s="20"/>
    </row>
    <row r="4" spans="1:2" ht="18.75">
      <c r="A4" s="20"/>
    </row>
    <row r="5" spans="1:2" ht="18.75">
      <c r="A5" s="20"/>
    </row>
    <row r="6" spans="1:2" ht="18.75">
      <c r="A6" s="20"/>
    </row>
    <row r="7" spans="1:2" ht="18.75">
      <c r="A7" s="20"/>
    </row>
    <row r="8" spans="1:2" ht="18.75">
      <c r="A8" s="20"/>
    </row>
    <row r="9" spans="1:2" ht="18.75">
      <c r="A9" s="20"/>
      <c r="B9" s="6"/>
    </row>
    <row r="10" spans="1:2" ht="18.75">
      <c r="A10" s="20"/>
    </row>
    <row r="11" spans="1:2" ht="18.75">
      <c r="A11" s="20"/>
    </row>
    <row r="12" spans="1:2" ht="18.75">
      <c r="A12" s="20"/>
    </row>
    <row r="13" spans="1:2" ht="18.75">
      <c r="A13" s="20"/>
    </row>
    <row r="14" spans="1:2" ht="18.75">
      <c r="A14" s="20"/>
    </row>
    <row r="15" spans="1:2" ht="18.75">
      <c r="A15" s="20"/>
    </row>
    <row r="16" spans="1:2" ht="18.75">
      <c r="A16" s="20"/>
    </row>
    <row r="17" spans="1:1" ht="18.75">
      <c r="A17" s="20"/>
    </row>
    <row r="18" spans="1:1" ht="18.75">
      <c r="A18" s="20"/>
    </row>
    <row r="19" spans="1:1" ht="18.75">
      <c r="A19" s="20"/>
    </row>
    <row r="20" spans="1:1" ht="18.75">
      <c r="A20" s="20"/>
    </row>
    <row r="21" spans="1:1" ht="18.75">
      <c r="A21" s="20"/>
    </row>
    <row r="22" spans="1:1" ht="18.75">
      <c r="A22" s="20"/>
    </row>
    <row r="23" spans="1:1" ht="18.75">
      <c r="A23" s="20"/>
    </row>
    <row r="24" spans="1:1" ht="18.75">
      <c r="A24" s="20"/>
    </row>
    <row r="25" spans="1:1" ht="18.75">
      <c r="A25" s="20"/>
    </row>
    <row r="26" spans="1:1" ht="18.75">
      <c r="A26" s="20"/>
    </row>
    <row r="27" spans="1:1" ht="18.75">
      <c r="A27" s="20"/>
    </row>
    <row r="28" spans="1:1" ht="18.75">
      <c r="A28" s="20"/>
    </row>
    <row r="29" spans="1:1" ht="18.75">
      <c r="A29" s="20"/>
    </row>
    <row r="30" spans="1:1" ht="18.75">
      <c r="A30" s="20"/>
    </row>
    <row r="31" spans="1:1" ht="18.75">
      <c r="A31" s="20"/>
    </row>
    <row r="32" spans="1:1" ht="18.75">
      <c r="A32" s="20"/>
    </row>
    <row r="33" spans="1:2" ht="18.75">
      <c r="A33" s="20"/>
    </row>
    <row r="34" spans="1:2" ht="18.75">
      <c r="A34" s="20"/>
    </row>
    <row r="35" spans="1:2" ht="18.75">
      <c r="A35" s="20"/>
    </row>
    <row r="36" spans="1:2" ht="18.75">
      <c r="A36" s="20"/>
    </row>
    <row r="37" spans="1:2" ht="18.75">
      <c r="A37" s="20"/>
    </row>
    <row r="38" spans="1:2" ht="18.75">
      <c r="A38" s="20"/>
    </row>
    <row r="47" spans="1:2" ht="18.75">
      <c r="A47" s="20"/>
      <c r="B47" s="6"/>
    </row>
    <row r="48" spans="1:2" ht="18.75">
      <c r="A48" s="20"/>
    </row>
    <row r="49" spans="1:2" ht="18.75">
      <c r="A49" s="20"/>
    </row>
    <row r="50" spans="1:2" ht="18.75">
      <c r="A50" s="20"/>
    </row>
    <row r="51" spans="1:2" ht="18.75">
      <c r="A51" s="20"/>
    </row>
    <row r="52" spans="1:2" ht="18.75">
      <c r="A52" s="20"/>
    </row>
    <row r="53" spans="1:2" ht="18.75">
      <c r="A53" s="20"/>
    </row>
    <row r="54" spans="1:2" ht="18.75">
      <c r="A54" s="20"/>
    </row>
    <row r="55" spans="1:2" ht="18.75">
      <c r="A55" s="20"/>
    </row>
    <row r="56" spans="1:2" ht="18.75">
      <c r="A56" s="20"/>
    </row>
    <row r="57" spans="1:2" ht="18.75">
      <c r="A57" s="20"/>
      <c r="B57" s="6"/>
    </row>
    <row r="58" spans="1:2" ht="18.75">
      <c r="A58" s="20"/>
    </row>
    <row r="59" spans="1:2" ht="18.75">
      <c r="A59" s="20"/>
    </row>
    <row r="60" spans="1:2" ht="18.75">
      <c r="A60" s="20"/>
    </row>
    <row r="61" spans="1:2" ht="18.75">
      <c r="A61" s="20"/>
    </row>
    <row r="62" spans="1:2" ht="18.75">
      <c r="A62" s="20"/>
    </row>
    <row r="63" spans="1:2" ht="18.75">
      <c r="A63" s="20"/>
    </row>
    <row r="64" spans="1:2" ht="18.75">
      <c r="A64" s="20"/>
    </row>
    <row r="65" spans="1:3" ht="18.75">
      <c r="A65" s="20"/>
    </row>
    <row r="66" spans="1:3" ht="18.75">
      <c r="A66" s="20"/>
      <c r="B66" s="1"/>
      <c r="C66" s="1"/>
    </row>
    <row r="67" spans="1:3" ht="18.75">
      <c r="A67" s="20"/>
      <c r="C67" s="1"/>
    </row>
    <row r="68" spans="1:3" ht="18.75">
      <c r="A68" s="20"/>
      <c r="C68" s="1"/>
    </row>
    <row r="69" spans="1:3" ht="18.75">
      <c r="A69" s="20"/>
      <c r="C69" s="1"/>
    </row>
    <row r="70" spans="1:3" ht="18.75">
      <c r="A70" s="20"/>
      <c r="C70" s="1"/>
    </row>
    <row r="71" spans="1:3" ht="18.75">
      <c r="A71" s="20"/>
      <c r="C71" s="1"/>
    </row>
    <row r="72" spans="1:3" ht="18.75">
      <c r="A72" s="20"/>
      <c r="C72" s="1"/>
    </row>
    <row r="73" spans="1:3" ht="18.75">
      <c r="A73" s="20"/>
      <c r="C73" s="1"/>
    </row>
    <row r="75" spans="1:3" ht="18.75">
      <c r="A75" s="20"/>
    </row>
    <row r="76" spans="1:3" ht="18.75">
      <c r="A76" s="20"/>
    </row>
    <row r="77" spans="1:3" ht="18.75">
      <c r="A77" s="20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收入支出明细表</vt:lpstr>
      <vt:lpstr>财务部做表处</vt:lpstr>
      <vt:lpstr>公司业务账户表</vt:lpstr>
      <vt:lpstr>全职员工工资明细</vt:lpstr>
      <vt:lpstr>社保明细</vt:lpstr>
      <vt:lpstr>个税启征标准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2016-06-08T01:20:47Z</dcterms:modified>
</cp:coreProperties>
</file>